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style6.xml" ContentType="application/vnd.ms-office.chartstyle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 firstSheet="2" activeTab="7"/>
  </bookViews>
  <sheets>
    <sheet name="LONG STRADDLE" sheetId="1" r:id="rId1"/>
    <sheet name="SHORT STRADDLE" sheetId="2" r:id="rId2"/>
    <sheet name="LONG STRANGLE" sheetId="3" r:id="rId3"/>
    <sheet name="SHORT STRANGLE" sheetId="4" r:id="rId4"/>
    <sheet name="SHORT STRANGLE (HEDGE)" sheetId="5" r:id="rId5"/>
    <sheet name="STRIP" sheetId="6" r:id="rId6"/>
    <sheet name="STARP" sheetId="8" r:id="rId7"/>
    <sheet name="Opstra" sheetId="9" r:id="rId8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9"/>
  <c r="D8" s="1"/>
  <c r="B13"/>
  <c r="G8" s="1"/>
  <c r="K8" s="1"/>
  <c r="B12"/>
  <c r="O8" l="1"/>
  <c r="L8"/>
  <c r="N8"/>
  <c r="M8"/>
  <c r="G9"/>
  <c r="I8"/>
  <c r="J8"/>
  <c r="H8"/>
  <c r="I9" i="8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8"/>
  <c r="D17"/>
  <c r="B23"/>
  <c r="D9"/>
  <c r="G8" s="1"/>
  <c r="C9"/>
  <c r="J9" i="6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8"/>
  <c r="J8" s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8"/>
  <c r="D17"/>
  <c r="B23" s="1"/>
  <c r="B22"/>
  <c r="D9"/>
  <c r="C9"/>
  <c r="G8"/>
  <c r="L9" i="5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8"/>
  <c r="L8" s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18"/>
  <c r="H18"/>
  <c r="G19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18"/>
  <c r="B23"/>
  <c r="D22"/>
  <c r="D17"/>
  <c r="B24" s="1"/>
  <c r="D9"/>
  <c r="G8" s="1"/>
  <c r="C9"/>
  <c r="J9" i="4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G45"/>
  <c r="G46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44"/>
  <c r="G40"/>
  <c r="G41" s="1"/>
  <c r="G42" s="1"/>
  <c r="G43" s="1"/>
  <c r="G39"/>
  <c r="G38"/>
  <c r="D21"/>
  <c r="D17"/>
  <c r="B22" s="1"/>
  <c r="D9"/>
  <c r="G8" s="1"/>
  <c r="C9"/>
  <c r="J70" i="3"/>
  <c r="J71"/>
  <c r="J72"/>
  <c r="J73"/>
  <c r="I70"/>
  <c r="I71"/>
  <c r="I72"/>
  <c r="I73"/>
  <c r="H70"/>
  <c r="H71"/>
  <c r="H72"/>
  <c r="H73"/>
  <c r="G45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44"/>
  <c r="G40"/>
  <c r="G41" s="1"/>
  <c r="G42" s="1"/>
  <c r="G43" s="1"/>
  <c r="G39"/>
  <c r="G38"/>
  <c r="D17"/>
  <c r="B22" s="1"/>
  <c r="D9"/>
  <c r="G8" s="1"/>
  <c r="C9"/>
  <c r="I3" i="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2"/>
  <c r="B14"/>
  <c r="D11"/>
  <c r="B16" s="1"/>
  <c r="D3"/>
  <c r="C3"/>
  <c r="G2"/>
  <c r="G3" s="1"/>
  <c r="G4" i="1"/>
  <c r="G5" s="1"/>
  <c r="G6" s="1"/>
  <c r="G7"/>
  <c r="G8" s="1"/>
  <c r="G9" s="1"/>
  <c r="G10" s="1"/>
  <c r="G11" s="1"/>
  <c r="G12" s="1"/>
  <c r="G13" s="1"/>
  <c r="G14" s="1"/>
  <c r="G15" s="1"/>
  <c r="G16" s="1"/>
  <c r="G17" s="1"/>
  <c r="G3"/>
  <c r="J13"/>
  <c r="H3"/>
  <c r="J3" s="1"/>
  <c r="H9"/>
  <c r="J9" s="1"/>
  <c r="H10"/>
  <c r="H11"/>
  <c r="H12"/>
  <c r="J12" s="1"/>
  <c r="H13"/>
  <c r="H14"/>
  <c r="H15"/>
  <c r="H16"/>
  <c r="J16" s="1"/>
  <c r="H17"/>
  <c r="I3"/>
  <c r="I9"/>
  <c r="I10"/>
  <c r="J10" s="1"/>
  <c r="I11"/>
  <c r="I12"/>
  <c r="I13"/>
  <c r="I14"/>
  <c r="J14" s="1"/>
  <c r="I15"/>
  <c r="I16"/>
  <c r="I2"/>
  <c r="B17"/>
  <c r="B16"/>
  <c r="B15"/>
  <c r="E9"/>
  <c r="D11"/>
  <c r="D3"/>
  <c r="G2" s="1"/>
  <c r="C3"/>
  <c r="O9" i="9" l="1"/>
  <c r="K9"/>
  <c r="M9"/>
  <c r="L9"/>
  <c r="N9"/>
  <c r="P8"/>
  <c r="G10"/>
  <c r="J9"/>
  <c r="I9"/>
  <c r="H9"/>
  <c r="G9" i="8"/>
  <c r="J8"/>
  <c r="B21"/>
  <c r="D21" s="1"/>
  <c r="E15"/>
  <c r="D20" s="1"/>
  <c r="B22"/>
  <c r="B21" i="6"/>
  <c r="E15"/>
  <c r="G9"/>
  <c r="G40" i="5"/>
  <c r="G9"/>
  <c r="I8"/>
  <c r="H8"/>
  <c r="B21"/>
  <c r="D21" s="1"/>
  <c r="B23" i="4"/>
  <c r="B20"/>
  <c r="D20" s="1"/>
  <c r="G9"/>
  <c r="I8"/>
  <c r="H8"/>
  <c r="B23" i="3"/>
  <c r="B21"/>
  <c r="G9"/>
  <c r="I8"/>
  <c r="H8"/>
  <c r="E15"/>
  <c r="D20" s="1"/>
  <c r="B17" i="2"/>
  <c r="G4"/>
  <c r="D14"/>
  <c r="J15" i="1"/>
  <c r="J11"/>
  <c r="G18"/>
  <c r="I17"/>
  <c r="J17" s="1"/>
  <c r="H4"/>
  <c r="I4"/>
  <c r="D15"/>
  <c r="D14"/>
  <c r="H2"/>
  <c r="K10" i="9" l="1"/>
  <c r="M10"/>
  <c r="N10"/>
  <c r="O10"/>
  <c r="L10"/>
  <c r="P9"/>
  <c r="G11"/>
  <c r="I10"/>
  <c r="H10"/>
  <c r="J10"/>
  <c r="G10" i="8"/>
  <c r="J9"/>
  <c r="D21" i="6"/>
  <c r="D20"/>
  <c r="G10"/>
  <c r="G41" i="5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H9"/>
  <c r="G10"/>
  <c r="I9"/>
  <c r="J8" i="4"/>
  <c r="G10"/>
  <c r="D21" i="3"/>
  <c r="J8"/>
  <c r="H9"/>
  <c r="G10"/>
  <c r="I9"/>
  <c r="J3" i="2"/>
  <c r="J2"/>
  <c r="D15"/>
  <c r="G5"/>
  <c r="G19" i="1"/>
  <c r="H18"/>
  <c r="I18"/>
  <c r="J4"/>
  <c r="H5"/>
  <c r="I5"/>
  <c r="J2"/>
  <c r="P10" i="9" l="1"/>
  <c r="K11"/>
  <c r="N11"/>
  <c r="L11"/>
  <c r="M11"/>
  <c r="O11"/>
  <c r="G12"/>
  <c r="J11"/>
  <c r="H11"/>
  <c r="I11"/>
  <c r="G11" i="8"/>
  <c r="J10"/>
  <c r="G11" i="6"/>
  <c r="H10" i="5"/>
  <c r="G11"/>
  <c r="I10"/>
  <c r="G11" i="4"/>
  <c r="H10" i="3"/>
  <c r="G11"/>
  <c r="I10"/>
  <c r="J9"/>
  <c r="G6" i="2"/>
  <c r="J4"/>
  <c r="J18" i="1"/>
  <c r="J5"/>
  <c r="G20"/>
  <c r="H19"/>
  <c r="I19"/>
  <c r="I6"/>
  <c r="H6"/>
  <c r="K12" i="9" l="1"/>
  <c r="O12"/>
  <c r="L12"/>
  <c r="M12"/>
  <c r="N12"/>
  <c r="P11"/>
  <c r="G13"/>
  <c r="I12"/>
  <c r="J12"/>
  <c r="H12"/>
  <c r="G12" i="8"/>
  <c r="J11"/>
  <c r="G12" i="6"/>
  <c r="H11" i="5"/>
  <c r="G12"/>
  <c r="I11"/>
  <c r="G12" i="4"/>
  <c r="H11" i="3"/>
  <c r="G12"/>
  <c r="I11"/>
  <c r="J10"/>
  <c r="G7" i="2"/>
  <c r="J5"/>
  <c r="J19" i="1"/>
  <c r="J6"/>
  <c r="G21"/>
  <c r="I20"/>
  <c r="H20"/>
  <c r="I7"/>
  <c r="H7"/>
  <c r="J7" s="1"/>
  <c r="K13" i="9" l="1"/>
  <c r="M13"/>
  <c r="O13"/>
  <c r="L13"/>
  <c r="N13"/>
  <c r="P12"/>
  <c r="G14"/>
  <c r="J13"/>
  <c r="H13"/>
  <c r="I13"/>
  <c r="G13" i="8"/>
  <c r="G13" i="6"/>
  <c r="H12" i="5"/>
  <c r="G13"/>
  <c r="I12"/>
  <c r="G13" i="4"/>
  <c r="H12" i="3"/>
  <c r="G13"/>
  <c r="I12"/>
  <c r="J11"/>
  <c r="J6" i="2"/>
  <c r="J7"/>
  <c r="G8"/>
  <c r="G22" i="1"/>
  <c r="I21"/>
  <c r="H21"/>
  <c r="J21" s="1"/>
  <c r="J20"/>
  <c r="H8"/>
  <c r="I8"/>
  <c r="K14" i="9" l="1"/>
  <c r="M14"/>
  <c r="L14"/>
  <c r="N14"/>
  <c r="O14"/>
  <c r="P13"/>
  <c r="G15"/>
  <c r="I14"/>
  <c r="H14"/>
  <c r="P14" s="1"/>
  <c r="J14"/>
  <c r="J12" i="8"/>
  <c r="J13"/>
  <c r="G14"/>
  <c r="G14" i="6"/>
  <c r="H13" i="5"/>
  <c r="G14"/>
  <c r="I13"/>
  <c r="G14" i="4"/>
  <c r="H13" i="3"/>
  <c r="G14"/>
  <c r="I13"/>
  <c r="J12"/>
  <c r="G9" i="2"/>
  <c r="G23" i="1"/>
  <c r="H22"/>
  <c r="J22" s="1"/>
  <c r="I22"/>
  <c r="J8"/>
  <c r="K15" i="9" l="1"/>
  <c r="L15"/>
  <c r="N15"/>
  <c r="M15"/>
  <c r="O15"/>
  <c r="G16"/>
  <c r="H15"/>
  <c r="J15"/>
  <c r="I15"/>
  <c r="G15" i="8"/>
  <c r="J14"/>
  <c r="G15" i="6"/>
  <c r="H14" i="5"/>
  <c r="G15"/>
  <c r="I14"/>
  <c r="G15" i="4"/>
  <c r="G15" i="3"/>
  <c r="H14"/>
  <c r="I14"/>
  <c r="J13"/>
  <c r="J8" i="2"/>
  <c r="G10"/>
  <c r="G24" i="1"/>
  <c r="H23"/>
  <c r="I23"/>
  <c r="P15" i="9" l="1"/>
  <c r="K16"/>
  <c r="O16"/>
  <c r="L16"/>
  <c r="N16"/>
  <c r="M16"/>
  <c r="G17"/>
  <c r="I16"/>
  <c r="J16"/>
  <c r="H16"/>
  <c r="G16" i="8"/>
  <c r="G16" i="6"/>
  <c r="H15" i="5"/>
  <c r="G16"/>
  <c r="I15"/>
  <c r="G16" i="4"/>
  <c r="J14" i="3"/>
  <c r="G16"/>
  <c r="H15"/>
  <c r="I15"/>
  <c r="J9" i="2"/>
  <c r="G11"/>
  <c r="J23" i="1"/>
  <c r="G25"/>
  <c r="H24"/>
  <c r="I24"/>
  <c r="K17" i="9" l="1"/>
  <c r="M17"/>
  <c r="O17"/>
  <c r="N17"/>
  <c r="L17"/>
  <c r="P16"/>
  <c r="G18"/>
  <c r="J17"/>
  <c r="H17"/>
  <c r="I17"/>
  <c r="G17" i="8"/>
  <c r="J15"/>
  <c r="G17" i="6"/>
  <c r="G17" i="5"/>
  <c r="H16"/>
  <c r="I16"/>
  <c r="G17" i="4"/>
  <c r="J15" i="3"/>
  <c r="I16"/>
  <c r="H16"/>
  <c r="J16" s="1"/>
  <c r="G17"/>
  <c r="G12" i="2"/>
  <c r="J10"/>
  <c r="J24" i="1"/>
  <c r="G26"/>
  <c r="I25"/>
  <c r="H25"/>
  <c r="J25" s="1"/>
  <c r="K18" i="9" l="1"/>
  <c r="M18"/>
  <c r="O18"/>
  <c r="L18"/>
  <c r="N18"/>
  <c r="P17"/>
  <c r="G19"/>
  <c r="I18"/>
  <c r="J18"/>
  <c r="H18"/>
  <c r="J16" i="8"/>
  <c r="G18"/>
  <c r="J17"/>
  <c r="G18" i="6"/>
  <c r="I17" i="5"/>
  <c r="H17"/>
  <c r="G18" i="4"/>
  <c r="I17" i="3"/>
  <c r="G18"/>
  <c r="H17"/>
  <c r="J17" s="1"/>
  <c r="J11" i="2"/>
  <c r="G13"/>
  <c r="J12"/>
  <c r="G27" i="1"/>
  <c r="H26"/>
  <c r="J26" s="1"/>
  <c r="I26"/>
  <c r="K19" i="9" l="1"/>
  <c r="N19"/>
  <c r="M19"/>
  <c r="O19"/>
  <c r="L19"/>
  <c r="P18"/>
  <c r="G20"/>
  <c r="J19"/>
  <c r="H19"/>
  <c r="I19"/>
  <c r="G19" i="8"/>
  <c r="G19" i="6"/>
  <c r="G19" i="4"/>
  <c r="I18" i="3"/>
  <c r="H18"/>
  <c r="J18" s="1"/>
  <c r="G19"/>
  <c r="G14" i="2"/>
  <c r="G28" i="1"/>
  <c r="I27"/>
  <c r="H27"/>
  <c r="J27" s="1"/>
  <c r="K20" i="9" l="1"/>
  <c r="O20"/>
  <c r="L20"/>
  <c r="M20"/>
  <c r="N20"/>
  <c r="P19"/>
  <c r="G21"/>
  <c r="I20"/>
  <c r="J20"/>
  <c r="H20"/>
  <c r="J18" i="8"/>
  <c r="G20"/>
  <c r="J19"/>
  <c r="G20" i="6"/>
  <c r="G20" i="4"/>
  <c r="I19" i="3"/>
  <c r="G20"/>
  <c r="H19"/>
  <c r="J13" i="2"/>
  <c r="G15"/>
  <c r="G29" i="1"/>
  <c r="H28"/>
  <c r="J28" s="1"/>
  <c r="I28"/>
  <c r="P20" i="9" l="1"/>
  <c r="K21"/>
  <c r="O21"/>
  <c r="L21"/>
  <c r="N21"/>
  <c r="M21"/>
  <c r="G22"/>
  <c r="J21"/>
  <c r="H21"/>
  <c r="I21"/>
  <c r="G21" i="8"/>
  <c r="G21" i="6"/>
  <c r="G21" i="4"/>
  <c r="J19" i="3"/>
  <c r="G21"/>
  <c r="I20"/>
  <c r="H20"/>
  <c r="J14" i="2"/>
  <c r="G16"/>
  <c r="J15"/>
  <c r="G30" i="1"/>
  <c r="I29"/>
  <c r="H29"/>
  <c r="J29" s="1"/>
  <c r="K22" i="9" l="1"/>
  <c r="M22"/>
  <c r="L22"/>
  <c r="N22"/>
  <c r="O22"/>
  <c r="P21"/>
  <c r="G23"/>
  <c r="I22"/>
  <c r="J22"/>
  <c r="H22"/>
  <c r="G22" i="8"/>
  <c r="J21"/>
  <c r="J20"/>
  <c r="G22" i="6"/>
  <c r="G22" i="4"/>
  <c r="J20" i="3"/>
  <c r="I21"/>
  <c r="H21"/>
  <c r="J21" s="1"/>
  <c r="G22"/>
  <c r="G17" i="2"/>
  <c r="J16"/>
  <c r="H30" i="1"/>
  <c r="J30" s="1"/>
  <c r="G31"/>
  <c r="I30"/>
  <c r="K23" i="9" l="1"/>
  <c r="N23"/>
  <c r="M23"/>
  <c r="O23"/>
  <c r="L23"/>
  <c r="P22"/>
  <c r="G24"/>
  <c r="H23"/>
  <c r="P23" s="1"/>
  <c r="J23"/>
  <c r="I23"/>
  <c r="G23" i="8"/>
  <c r="G23" i="6"/>
  <c r="G23" i="4"/>
  <c r="I22" i="3"/>
  <c r="G23"/>
  <c r="H22"/>
  <c r="J17" i="2"/>
  <c r="G18"/>
  <c r="G32" i="1"/>
  <c r="I31"/>
  <c r="H31"/>
  <c r="J31" s="1"/>
  <c r="K24" i="9" l="1"/>
  <c r="L24"/>
  <c r="N24"/>
  <c r="M24"/>
  <c r="O24"/>
  <c r="G25"/>
  <c r="I24"/>
  <c r="J24"/>
  <c r="H24"/>
  <c r="J22" i="8"/>
  <c r="G24"/>
  <c r="G24" i="6"/>
  <c r="G24" i="4"/>
  <c r="J22" i="3"/>
  <c r="I23"/>
  <c r="H23"/>
  <c r="G24"/>
  <c r="J18" i="2"/>
  <c r="G19"/>
  <c r="G33" i="1"/>
  <c r="I32"/>
  <c r="H32"/>
  <c r="J32" s="1"/>
  <c r="K25" i="9" l="1"/>
  <c r="O25"/>
  <c r="N25"/>
  <c r="M25"/>
  <c r="L25"/>
  <c r="P24"/>
  <c r="G26"/>
  <c r="H25"/>
  <c r="J25"/>
  <c r="I25"/>
  <c r="J24" i="8"/>
  <c r="G25"/>
  <c r="J23"/>
  <c r="G25" i="6"/>
  <c r="G25" i="4"/>
  <c r="J23" i="3"/>
  <c r="I24"/>
  <c r="H24"/>
  <c r="J24" s="1"/>
  <c r="G25"/>
  <c r="J19" i="2"/>
  <c r="G20"/>
  <c r="G34" i="1"/>
  <c r="I33"/>
  <c r="H33"/>
  <c r="J33" s="1"/>
  <c r="P25" i="9" l="1"/>
  <c r="K26"/>
  <c r="M26"/>
  <c r="O26"/>
  <c r="L26"/>
  <c r="N26"/>
  <c r="G27"/>
  <c r="I26"/>
  <c r="H26"/>
  <c r="J26"/>
  <c r="G26" i="8"/>
  <c r="G26" i="6"/>
  <c r="G26" i="4"/>
  <c r="I25" i="3"/>
  <c r="H25"/>
  <c r="G26"/>
  <c r="G21" i="2"/>
  <c r="G35" i="1"/>
  <c r="H34"/>
  <c r="I34"/>
  <c r="K27" i="9" l="1"/>
  <c r="N27"/>
  <c r="M27"/>
  <c r="O27"/>
  <c r="L27"/>
  <c r="P26"/>
  <c r="G28"/>
  <c r="J27"/>
  <c r="H27"/>
  <c r="I27"/>
  <c r="G27" i="8"/>
  <c r="J25"/>
  <c r="G27" i="6"/>
  <c r="G27" i="4"/>
  <c r="J25" i="3"/>
  <c r="I26"/>
  <c r="H26"/>
  <c r="J26" s="1"/>
  <c r="G27"/>
  <c r="G22" i="2"/>
  <c r="J20"/>
  <c r="J34" i="1"/>
  <c r="G36"/>
  <c r="H35"/>
  <c r="I35"/>
  <c r="K28" i="9" l="1"/>
  <c r="O28"/>
  <c r="L28"/>
  <c r="M28"/>
  <c r="N28"/>
  <c r="P27"/>
  <c r="G29"/>
  <c r="I28"/>
  <c r="J28"/>
  <c r="H28"/>
  <c r="G28" i="8"/>
  <c r="J26"/>
  <c r="G28" i="6"/>
  <c r="G28" i="4"/>
  <c r="I27" i="3"/>
  <c r="H27"/>
  <c r="G28"/>
  <c r="J21" i="2"/>
  <c r="G23"/>
  <c r="G37" i="1"/>
  <c r="I36"/>
  <c r="H36"/>
  <c r="J36" s="1"/>
  <c r="J35"/>
  <c r="P28" i="9" l="1"/>
  <c r="K29"/>
  <c r="N29"/>
  <c r="O29"/>
  <c r="L29"/>
  <c r="M29"/>
  <c r="G30"/>
  <c r="J29"/>
  <c r="H29"/>
  <c r="I29"/>
  <c r="J28" i="8"/>
  <c r="G29"/>
  <c r="J27"/>
  <c r="G29" i="6"/>
  <c r="G29" i="4"/>
  <c r="J27" i="3"/>
  <c r="I28"/>
  <c r="H28"/>
  <c r="J28" s="1"/>
  <c r="G29"/>
  <c r="J22" i="2"/>
  <c r="J23"/>
  <c r="G24"/>
  <c r="G38" i="1"/>
  <c r="I37"/>
  <c r="H37"/>
  <c r="J37" s="1"/>
  <c r="K30" i="9" l="1"/>
  <c r="N30"/>
  <c r="M30"/>
  <c r="L30"/>
  <c r="O30"/>
  <c r="P29"/>
  <c r="G31"/>
  <c r="I30"/>
  <c r="J30"/>
  <c r="H30"/>
  <c r="G30" i="8"/>
  <c r="G30" i="6"/>
  <c r="G30" i="4"/>
  <c r="I29" i="3"/>
  <c r="H29"/>
  <c r="G30"/>
  <c r="G25" i="2"/>
  <c r="G39" i="1"/>
  <c r="H38"/>
  <c r="I38"/>
  <c r="K31" i="9" l="1"/>
  <c r="N31"/>
  <c r="M31"/>
  <c r="O31"/>
  <c r="L31"/>
  <c r="P30"/>
  <c r="G32"/>
  <c r="H31"/>
  <c r="J31"/>
  <c r="I31"/>
  <c r="J30" i="8"/>
  <c r="G31"/>
  <c r="J29"/>
  <c r="G31" i="6"/>
  <c r="G31" i="4"/>
  <c r="J29" i="3"/>
  <c r="I30"/>
  <c r="H30"/>
  <c r="G31"/>
  <c r="J24" i="2"/>
  <c r="J25"/>
  <c r="G26"/>
  <c r="J38" i="1"/>
  <c r="G40"/>
  <c r="H39"/>
  <c r="I39"/>
  <c r="K32" i="9" l="1"/>
  <c r="L32"/>
  <c r="O32"/>
  <c r="N32"/>
  <c r="M32"/>
  <c r="P31"/>
  <c r="G33"/>
  <c r="I32"/>
  <c r="J32"/>
  <c r="H32"/>
  <c r="G32" i="8"/>
  <c r="G32" i="6"/>
  <c r="G32" i="4"/>
  <c r="J30" i="3"/>
  <c r="I31"/>
  <c r="H31"/>
  <c r="J31" s="1"/>
  <c r="G32"/>
  <c r="G27" i="2"/>
  <c r="J39" i="1"/>
  <c r="G41"/>
  <c r="H40"/>
  <c r="I40"/>
  <c r="K33" i="9" l="1"/>
  <c r="O33"/>
  <c r="M33"/>
  <c r="L33"/>
  <c r="N33"/>
  <c r="P32"/>
  <c r="G34"/>
  <c r="H33"/>
  <c r="J33"/>
  <c r="I33"/>
  <c r="G33" i="8"/>
  <c r="J31"/>
  <c r="G33" i="6"/>
  <c r="G33" i="4"/>
  <c r="I32" i="3"/>
  <c r="H32"/>
  <c r="J32" s="1"/>
  <c r="G33"/>
  <c r="J26" i="2"/>
  <c r="J27"/>
  <c r="G28"/>
  <c r="J40" i="1"/>
  <c r="G42"/>
  <c r="I41"/>
  <c r="H41"/>
  <c r="J41" s="1"/>
  <c r="P33" i="9" l="1"/>
  <c r="K34"/>
  <c r="N34"/>
  <c r="M34"/>
  <c r="O34"/>
  <c r="L34"/>
  <c r="G35"/>
  <c r="I34"/>
  <c r="J34"/>
  <c r="H34"/>
  <c r="J32" i="8"/>
  <c r="G34"/>
  <c r="G34" i="6"/>
  <c r="G34" i="4"/>
  <c r="I33" i="3"/>
  <c r="H33"/>
  <c r="J33" s="1"/>
  <c r="G34"/>
  <c r="G29" i="2"/>
  <c r="G43" i="1"/>
  <c r="H42"/>
  <c r="J42" s="1"/>
  <c r="I42"/>
  <c r="K35" i="9" l="1"/>
  <c r="N35"/>
  <c r="M35"/>
  <c r="O35"/>
  <c r="L35"/>
  <c r="P34"/>
  <c r="G36"/>
  <c r="J35"/>
  <c r="H35"/>
  <c r="I35"/>
  <c r="J33" i="8"/>
  <c r="J34"/>
  <c r="G35"/>
  <c r="G35" i="6"/>
  <c r="G35" i="4"/>
  <c r="I34" i="3"/>
  <c r="G35"/>
  <c r="H34"/>
  <c r="J28" i="2"/>
  <c r="J29"/>
  <c r="G30"/>
  <c r="G44" i="1"/>
  <c r="I43"/>
  <c r="H43"/>
  <c r="K36" i="9" l="1"/>
  <c r="O36"/>
  <c r="L36"/>
  <c r="M36"/>
  <c r="N36"/>
  <c r="P35"/>
  <c r="G37"/>
  <c r="I36"/>
  <c r="J36"/>
  <c r="H36"/>
  <c r="G36" i="8"/>
  <c r="G36" i="6"/>
  <c r="G36" i="4"/>
  <c r="J34" i="3"/>
  <c r="I35"/>
  <c r="H35"/>
  <c r="J35" s="1"/>
  <c r="G36"/>
  <c r="J30" i="2"/>
  <c r="G31"/>
  <c r="J43" i="1"/>
  <c r="G45"/>
  <c r="H44"/>
  <c r="I44"/>
  <c r="P36" i="9" l="1"/>
  <c r="K37"/>
  <c r="M37"/>
  <c r="O37"/>
  <c r="N37"/>
  <c r="L37"/>
  <c r="G38"/>
  <c r="J37"/>
  <c r="H37"/>
  <c r="I37"/>
  <c r="J36" i="8"/>
  <c r="G37"/>
  <c r="J35"/>
  <c r="G37" i="6"/>
  <c r="G37" i="4"/>
  <c r="I36" i="3"/>
  <c r="G37"/>
  <c r="H36"/>
  <c r="J31" i="2"/>
  <c r="G32"/>
  <c r="G46" i="1"/>
  <c r="I45"/>
  <c r="H45"/>
  <c r="J45" s="1"/>
  <c r="J44"/>
  <c r="K38" i="9" l="1"/>
  <c r="M38"/>
  <c r="L38"/>
  <c r="N38"/>
  <c r="O38"/>
  <c r="P37"/>
  <c r="G39"/>
  <c r="I38"/>
  <c r="J38"/>
  <c r="H38"/>
  <c r="G38" i="8"/>
  <c r="G38" i="6"/>
  <c r="J36" i="3"/>
  <c r="I37"/>
  <c r="H37"/>
  <c r="J32" i="2"/>
  <c r="G33"/>
  <c r="I46" i="1"/>
  <c r="G47"/>
  <c r="H46"/>
  <c r="J46" s="1"/>
  <c r="K39" i="9" l="1"/>
  <c r="N39"/>
  <c r="M39"/>
  <c r="O39"/>
  <c r="L39"/>
  <c r="P38"/>
  <c r="G40"/>
  <c r="H39"/>
  <c r="J39"/>
  <c r="I39"/>
  <c r="J38" i="8"/>
  <c r="G39"/>
  <c r="J37"/>
  <c r="G39" i="6"/>
  <c r="J37" i="3"/>
  <c r="I38"/>
  <c r="H38"/>
  <c r="J33" i="2"/>
  <c r="G34"/>
  <c r="G48" i="1"/>
  <c r="I47"/>
  <c r="H47"/>
  <c r="J47" s="1"/>
  <c r="P39" i="9" l="1"/>
  <c r="K40"/>
  <c r="L40"/>
  <c r="N40"/>
  <c r="M40"/>
  <c r="O40"/>
  <c r="G41"/>
  <c r="I40"/>
  <c r="H40"/>
  <c r="J40"/>
  <c r="J39" i="8"/>
  <c r="G40"/>
  <c r="G40" i="6"/>
  <c r="J38" i="3"/>
  <c r="I39"/>
  <c r="H39"/>
  <c r="J34" i="2"/>
  <c r="G35"/>
  <c r="G49" i="1"/>
  <c r="I48"/>
  <c r="H48"/>
  <c r="J48" s="1"/>
  <c r="K41" i="9" l="1"/>
  <c r="M41"/>
  <c r="O41"/>
  <c r="N41"/>
  <c r="L41"/>
  <c r="P40"/>
  <c r="G42"/>
  <c r="H41"/>
  <c r="J41"/>
  <c r="I41"/>
  <c r="G41" i="8"/>
  <c r="G41" i="6"/>
  <c r="J39" i="3"/>
  <c r="I40"/>
  <c r="H40"/>
  <c r="G36" i="2"/>
  <c r="G50" i="1"/>
  <c r="H49"/>
  <c r="J49" s="1"/>
  <c r="I49"/>
  <c r="P41" i="9" l="1"/>
  <c r="K42"/>
  <c r="M42"/>
  <c r="O42"/>
  <c r="L42"/>
  <c r="N42"/>
  <c r="G43"/>
  <c r="I42"/>
  <c r="H42"/>
  <c r="P42" s="1"/>
  <c r="J42"/>
  <c r="J41" i="8"/>
  <c r="G42"/>
  <c r="J40"/>
  <c r="G42" i="6"/>
  <c r="J40" i="3"/>
  <c r="I41"/>
  <c r="H41"/>
  <c r="G37" i="2"/>
  <c r="J35"/>
  <c r="G51" i="1"/>
  <c r="I50"/>
  <c r="H50"/>
  <c r="J50" s="1"/>
  <c r="K43" i="9" l="1"/>
  <c r="N43"/>
  <c r="M43"/>
  <c r="O43"/>
  <c r="L43"/>
  <c r="G44"/>
  <c r="J43"/>
  <c r="H43"/>
  <c r="I43"/>
  <c r="G43" i="8"/>
  <c r="G43" i="6"/>
  <c r="J41" i="3"/>
  <c r="I42"/>
  <c r="H42"/>
  <c r="J37" i="2"/>
  <c r="G38"/>
  <c r="J36"/>
  <c r="G52" i="1"/>
  <c r="I51"/>
  <c r="H51"/>
  <c r="J51" s="1"/>
  <c r="G45" i="9" l="1"/>
  <c r="H44"/>
  <c r="P43"/>
  <c r="K44"/>
  <c r="O44"/>
  <c r="L44"/>
  <c r="M44"/>
  <c r="N44"/>
  <c r="I44"/>
  <c r="J44"/>
  <c r="G44" i="8"/>
  <c r="J42"/>
  <c r="G44" i="6"/>
  <c r="I43" i="3"/>
  <c r="H43"/>
  <c r="J43" s="1"/>
  <c r="J42"/>
  <c r="J38" i="2"/>
  <c r="G39"/>
  <c r="G53" i="1"/>
  <c r="I52"/>
  <c r="H52"/>
  <c r="G46" i="9" l="1"/>
  <c r="N45"/>
  <c r="L45"/>
  <c r="J45"/>
  <c r="H45"/>
  <c r="O45"/>
  <c r="M45"/>
  <c r="K45"/>
  <c r="I45"/>
  <c r="P44"/>
  <c r="J44" i="8"/>
  <c r="G45"/>
  <c r="J43"/>
  <c r="G45" i="6"/>
  <c r="I44" i="3"/>
  <c r="H44"/>
  <c r="J39" i="2"/>
  <c r="G40"/>
  <c r="G54" i="1"/>
  <c r="I53"/>
  <c r="H53"/>
  <c r="J52"/>
  <c r="G47" i="9" l="1"/>
  <c r="N46"/>
  <c r="L46"/>
  <c r="J46"/>
  <c r="K46"/>
  <c r="O46"/>
  <c r="M46"/>
  <c r="I46"/>
  <c r="H46"/>
  <c r="P45"/>
  <c r="G46" i="8"/>
  <c r="G46" i="6"/>
  <c r="J44" i="3"/>
  <c r="I45"/>
  <c r="H45"/>
  <c r="J40" i="2"/>
  <c r="G41"/>
  <c r="J53" i="1"/>
  <c r="G55"/>
  <c r="I54"/>
  <c r="H54"/>
  <c r="J54" s="1"/>
  <c r="G48" i="9" l="1"/>
  <c r="O47"/>
  <c r="M47"/>
  <c r="K47"/>
  <c r="I47"/>
  <c r="N47"/>
  <c r="L47"/>
  <c r="J47"/>
  <c r="H47"/>
  <c r="P46"/>
  <c r="G47" i="8"/>
  <c r="J45"/>
  <c r="G47" i="6"/>
  <c r="J45" i="3"/>
  <c r="I46"/>
  <c r="H46"/>
  <c r="J41" i="2"/>
  <c r="G42"/>
  <c r="G56" i="1"/>
  <c r="I55"/>
  <c r="H55"/>
  <c r="G49" i="9" l="1"/>
  <c r="O48"/>
  <c r="M48"/>
  <c r="K48"/>
  <c r="I48"/>
  <c r="H48"/>
  <c r="N48"/>
  <c r="L48"/>
  <c r="J48"/>
  <c r="P47"/>
  <c r="G48" i="8"/>
  <c r="J46"/>
  <c r="G48" i="6"/>
  <c r="J46" i="3"/>
  <c r="I47"/>
  <c r="H47"/>
  <c r="J42" i="2"/>
  <c r="G43"/>
  <c r="J55" i="1"/>
  <c r="G57"/>
  <c r="I56"/>
  <c r="H56"/>
  <c r="J56" s="1"/>
  <c r="P48" i="9" l="1"/>
  <c r="G50"/>
  <c r="N49"/>
  <c r="L49"/>
  <c r="J49"/>
  <c r="H49"/>
  <c r="O49"/>
  <c r="M49"/>
  <c r="K49"/>
  <c r="I49"/>
  <c r="G49" i="8"/>
  <c r="J47"/>
  <c r="G49" i="6"/>
  <c r="J47" i="3"/>
  <c r="I48"/>
  <c r="H48"/>
  <c r="J43" i="2"/>
  <c r="G44"/>
  <c r="G58" i="1"/>
  <c r="H57"/>
  <c r="J57" s="1"/>
  <c r="I57"/>
  <c r="G51" i="9" l="1"/>
  <c r="N50"/>
  <c r="L50"/>
  <c r="J50"/>
  <c r="H50"/>
  <c r="P50" s="1"/>
  <c r="K50"/>
  <c r="O50"/>
  <c r="M50"/>
  <c r="I50"/>
  <c r="P49"/>
  <c r="J49" i="8"/>
  <c r="G50"/>
  <c r="J48"/>
  <c r="G50" i="6"/>
  <c r="J48" i="3"/>
  <c r="I49"/>
  <c r="H49"/>
  <c r="G45" i="2"/>
  <c r="G59" i="1"/>
  <c r="I58"/>
  <c r="H58"/>
  <c r="J58" s="1"/>
  <c r="G52" i="9" l="1"/>
  <c r="O51"/>
  <c r="M51"/>
  <c r="K51"/>
  <c r="I51"/>
  <c r="N51"/>
  <c r="L51"/>
  <c r="J51"/>
  <c r="H51"/>
  <c r="P51" s="1"/>
  <c r="G51" i="8"/>
  <c r="G51" i="6"/>
  <c r="J49" i="3"/>
  <c r="I50"/>
  <c r="H50"/>
  <c r="J44" i="2"/>
  <c r="G46"/>
  <c r="G60" i="1"/>
  <c r="I59"/>
  <c r="H59"/>
  <c r="G53" i="9" l="1"/>
  <c r="O52"/>
  <c r="M52"/>
  <c r="K52"/>
  <c r="I52"/>
  <c r="L52"/>
  <c r="N52"/>
  <c r="H52"/>
  <c r="J52"/>
  <c r="G52" i="8"/>
  <c r="J50"/>
  <c r="G52" i="6"/>
  <c r="J50" i="3"/>
  <c r="I51"/>
  <c r="H51"/>
  <c r="J45" i="2"/>
  <c r="J46"/>
  <c r="G47"/>
  <c r="G61" i="1"/>
  <c r="I60"/>
  <c r="H60"/>
  <c r="J59"/>
  <c r="G54" i="9" l="1"/>
  <c r="N53"/>
  <c r="L53"/>
  <c r="J53"/>
  <c r="H53"/>
  <c r="O53"/>
  <c r="M53"/>
  <c r="K53"/>
  <c r="I53"/>
  <c r="P52"/>
  <c r="J52" i="8"/>
  <c r="G53"/>
  <c r="J51"/>
  <c r="G53" i="6"/>
  <c r="J51" i="3"/>
  <c r="I52"/>
  <c r="H52"/>
  <c r="J47" i="2"/>
  <c r="G48"/>
  <c r="J60" i="1"/>
  <c r="G62"/>
  <c r="I61"/>
  <c r="H61"/>
  <c r="J61" s="1"/>
  <c r="P53" i="9" l="1"/>
  <c r="G55"/>
  <c r="N54"/>
  <c r="L54"/>
  <c r="J54"/>
  <c r="I54"/>
  <c r="O54"/>
  <c r="M54"/>
  <c r="K54"/>
  <c r="H54"/>
  <c r="G54" i="8"/>
  <c r="G54" i="6"/>
  <c r="J52" i="3"/>
  <c r="I53"/>
  <c r="H53"/>
  <c r="J48" i="2"/>
  <c r="G49"/>
  <c r="I62" i="1"/>
  <c r="G63"/>
  <c r="H62"/>
  <c r="J62" s="1"/>
  <c r="G56" i="9" l="1"/>
  <c r="O55"/>
  <c r="M55"/>
  <c r="K55"/>
  <c r="I55"/>
  <c r="N55"/>
  <c r="L55"/>
  <c r="J55"/>
  <c r="H55"/>
  <c r="P54"/>
  <c r="G55" i="8"/>
  <c r="J53"/>
  <c r="G55" i="6"/>
  <c r="J53" i="3"/>
  <c r="I54"/>
  <c r="H54"/>
  <c r="G50" i="2"/>
  <c r="I63" i="1"/>
  <c r="H63"/>
  <c r="J63" s="1"/>
  <c r="G57" i="9" l="1"/>
  <c r="O56"/>
  <c r="M56"/>
  <c r="K56"/>
  <c r="I56"/>
  <c r="J56"/>
  <c r="H56"/>
  <c r="N56"/>
  <c r="L56"/>
  <c r="P55"/>
  <c r="J55" i="8"/>
  <c r="G56"/>
  <c r="J54"/>
  <c r="G56" i="6"/>
  <c r="I55" i="3"/>
  <c r="H55"/>
  <c r="J54"/>
  <c r="G51" i="2"/>
  <c r="J49"/>
  <c r="G58" i="9" l="1"/>
  <c r="N57"/>
  <c r="L57"/>
  <c r="J57"/>
  <c r="H57"/>
  <c r="P57" s="1"/>
  <c r="O57"/>
  <c r="M57"/>
  <c r="K57"/>
  <c r="I57"/>
  <c r="P56"/>
  <c r="G57" i="8"/>
  <c r="G57" i="6"/>
  <c r="J55" i="3"/>
  <c r="I56"/>
  <c r="H56"/>
  <c r="G52" i="2"/>
  <c r="J50"/>
  <c r="G59" i="9" l="1"/>
  <c r="N58"/>
  <c r="L58"/>
  <c r="J58"/>
  <c r="H58"/>
  <c r="P58" s="1"/>
  <c r="I58"/>
  <c r="M58"/>
  <c r="K58"/>
  <c r="O58"/>
  <c r="G58" i="8"/>
  <c r="J56"/>
  <c r="G58" i="6"/>
  <c r="J56" i="3"/>
  <c r="I57"/>
  <c r="H57"/>
  <c r="J52" i="2"/>
  <c r="G53"/>
  <c r="J51"/>
  <c r="G60" i="9" l="1"/>
  <c r="O59"/>
  <c r="M59"/>
  <c r="K59"/>
  <c r="I59"/>
  <c r="N59"/>
  <c r="L59"/>
  <c r="J59"/>
  <c r="H59"/>
  <c r="P59" s="1"/>
  <c r="J58" i="8"/>
  <c r="G59"/>
  <c r="J57"/>
  <c r="G59" i="6"/>
  <c r="J57" i="3"/>
  <c r="I58"/>
  <c r="H58"/>
  <c r="J53" i="2"/>
  <c r="G54"/>
  <c r="G61" i="9" l="1"/>
  <c r="O60"/>
  <c r="M60"/>
  <c r="K60"/>
  <c r="J60"/>
  <c r="L60"/>
  <c r="N60"/>
  <c r="I60"/>
  <c r="H60"/>
  <c r="P60" s="1"/>
  <c r="G60" i="8"/>
  <c r="G60" i="6"/>
  <c r="J58" i="3"/>
  <c r="I59"/>
  <c r="H59"/>
  <c r="G55" i="2"/>
  <c r="G62" i="9" l="1"/>
  <c r="N61"/>
  <c r="L61"/>
  <c r="J61"/>
  <c r="H61"/>
  <c r="P61" s="1"/>
  <c r="O61"/>
  <c r="M61"/>
  <c r="K61"/>
  <c r="I61"/>
  <c r="G61" i="8"/>
  <c r="J59"/>
  <c r="G61" i="6"/>
  <c r="J59" i="3"/>
  <c r="I60"/>
  <c r="H60"/>
  <c r="J54" i="2"/>
  <c r="J55"/>
  <c r="G56"/>
  <c r="G63" i="9" l="1"/>
  <c r="N62"/>
  <c r="L62"/>
  <c r="J62"/>
  <c r="K62"/>
  <c r="I62"/>
  <c r="O62"/>
  <c r="M62"/>
  <c r="H62"/>
  <c r="P62" s="1"/>
  <c r="J61" i="8"/>
  <c r="G62"/>
  <c r="J60"/>
  <c r="G62" i="6"/>
  <c r="J60" i="3"/>
  <c r="I61"/>
  <c r="H61"/>
  <c r="G57" i="2"/>
  <c r="G64" i="9" l="1"/>
  <c r="O63"/>
  <c r="M63"/>
  <c r="K63"/>
  <c r="I63"/>
  <c r="N63"/>
  <c r="L63"/>
  <c r="J63"/>
  <c r="H63"/>
  <c r="P63" s="1"/>
  <c r="G63" i="8"/>
  <c r="G63" i="6"/>
  <c r="J61" i="3"/>
  <c r="I62"/>
  <c r="H62"/>
  <c r="J57" i="2"/>
  <c r="G58"/>
  <c r="J56"/>
  <c r="G65" i="9" l="1"/>
  <c r="O64"/>
  <c r="M64"/>
  <c r="K64"/>
  <c r="I64"/>
  <c r="H64"/>
  <c r="N64"/>
  <c r="J64"/>
  <c r="L64"/>
  <c r="G64" i="8"/>
  <c r="J62"/>
  <c r="G64" i="6"/>
  <c r="J62" i="3"/>
  <c r="I63"/>
  <c r="H63"/>
  <c r="G59" i="2"/>
  <c r="G66" i="9" l="1"/>
  <c r="N65"/>
  <c r="L65"/>
  <c r="J65"/>
  <c r="H65"/>
  <c r="P65" s="1"/>
  <c r="O65"/>
  <c r="M65"/>
  <c r="K65"/>
  <c r="I65"/>
  <c r="P64"/>
  <c r="J64" i="8"/>
  <c r="G65"/>
  <c r="J63"/>
  <c r="G65" i="6"/>
  <c r="J63" i="3"/>
  <c r="I64"/>
  <c r="H64"/>
  <c r="J59" i="2"/>
  <c r="G60"/>
  <c r="J58"/>
  <c r="G67" i="9" l="1"/>
  <c r="N66"/>
  <c r="L66"/>
  <c r="J66"/>
  <c r="H66"/>
  <c r="O66"/>
  <c r="M66"/>
  <c r="K66"/>
  <c r="I66"/>
  <c r="J65" i="8"/>
  <c r="G66"/>
  <c r="G66" i="6"/>
  <c r="J64" i="3"/>
  <c r="I65"/>
  <c r="H65"/>
  <c r="G61" i="2"/>
  <c r="P66" i="9" l="1"/>
  <c r="G68"/>
  <c r="O67"/>
  <c r="M67"/>
  <c r="K67"/>
  <c r="I67"/>
  <c r="N67"/>
  <c r="L67"/>
  <c r="J67"/>
  <c r="H67"/>
  <c r="J66" i="8"/>
  <c r="G67"/>
  <c r="G67" i="6"/>
  <c r="I66" i="3"/>
  <c r="H66"/>
  <c r="J65"/>
  <c r="J61" i="2"/>
  <c r="G62"/>
  <c r="J60"/>
  <c r="G69" i="9" l="1"/>
  <c r="O68"/>
  <c r="M68"/>
  <c r="K68"/>
  <c r="H68"/>
  <c r="P68" s="1"/>
  <c r="N68"/>
  <c r="L68"/>
  <c r="I68"/>
  <c r="J68"/>
  <c r="P67"/>
  <c r="G68" i="8"/>
  <c r="G68" i="6"/>
  <c r="I67" i="3"/>
  <c r="H67"/>
  <c r="J66"/>
  <c r="G63" i="2"/>
  <c r="G70" i="9" l="1"/>
  <c r="N69"/>
  <c r="L69"/>
  <c r="J69"/>
  <c r="H69"/>
  <c r="O69"/>
  <c r="M69"/>
  <c r="K69"/>
  <c r="I69"/>
  <c r="G69" i="8"/>
  <c r="J67"/>
  <c r="G69" i="6"/>
  <c r="J67" i="3"/>
  <c r="I68"/>
  <c r="H68"/>
  <c r="J62" i="2"/>
  <c r="J63"/>
  <c r="P69" i="9" l="1"/>
  <c r="G71"/>
  <c r="N70"/>
  <c r="L70"/>
  <c r="J70"/>
  <c r="M70"/>
  <c r="O70"/>
  <c r="H70"/>
  <c r="K70"/>
  <c r="I70"/>
  <c r="J69" i="8"/>
  <c r="J68"/>
  <c r="J68" i="3"/>
  <c r="I69"/>
  <c r="H69"/>
  <c r="G72" i="9" l="1"/>
  <c r="O71"/>
  <c r="M71"/>
  <c r="K71"/>
  <c r="I71"/>
  <c r="N71"/>
  <c r="L71"/>
  <c r="J71"/>
  <c r="H71"/>
  <c r="P71" s="1"/>
  <c r="P70"/>
  <c r="J69" i="3"/>
  <c r="G73" i="9" l="1"/>
  <c r="O72"/>
  <c r="M72"/>
  <c r="K72"/>
  <c r="I72"/>
  <c r="L72"/>
  <c r="J72"/>
  <c r="N72"/>
  <c r="H72"/>
  <c r="P72" s="1"/>
  <c r="G74" l="1"/>
  <c r="N73"/>
  <c r="L73"/>
  <c r="J73"/>
  <c r="H73"/>
  <c r="O73"/>
  <c r="M73"/>
  <c r="K73"/>
  <c r="I73"/>
  <c r="G75" l="1"/>
  <c r="N74"/>
  <c r="L74"/>
  <c r="M74"/>
  <c r="K74"/>
  <c r="I74"/>
  <c r="O74"/>
  <c r="J74"/>
  <c r="H74"/>
  <c r="P74" s="1"/>
  <c r="P73"/>
  <c r="G76" l="1"/>
  <c r="O75"/>
  <c r="M75"/>
  <c r="K75"/>
  <c r="I75"/>
  <c r="N75"/>
  <c r="L75"/>
  <c r="J75"/>
  <c r="H75"/>
  <c r="P75" s="1"/>
  <c r="G77" l="1"/>
  <c r="O76"/>
  <c r="M76"/>
  <c r="K76"/>
  <c r="I76"/>
  <c r="J76"/>
  <c r="N76"/>
  <c r="L76"/>
  <c r="H76"/>
  <c r="P76" s="1"/>
  <c r="G78" l="1"/>
  <c r="N77"/>
  <c r="L77"/>
  <c r="J77"/>
  <c r="H77"/>
  <c r="P77" s="1"/>
  <c r="O77"/>
  <c r="M77"/>
  <c r="K77"/>
  <c r="I77"/>
  <c r="N78" l="1"/>
  <c r="L78"/>
  <c r="J78"/>
  <c r="H78"/>
  <c r="K78"/>
  <c r="O78"/>
  <c r="M78"/>
  <c r="I78"/>
  <c r="P78" l="1"/>
</calcChain>
</file>

<file path=xl/sharedStrings.xml><?xml version="1.0" encoding="utf-8"?>
<sst xmlns="http://schemas.openxmlformats.org/spreadsheetml/2006/main" count="273" uniqueCount="86">
  <si>
    <t>INPUTS</t>
  </si>
  <si>
    <t>OUTCOME</t>
  </si>
  <si>
    <t>LEG 1</t>
  </si>
  <si>
    <t>LEG 2</t>
  </si>
  <si>
    <t>NET P/L</t>
  </si>
  <si>
    <t>UNDERLYING</t>
  </si>
  <si>
    <t>USD INR</t>
  </si>
  <si>
    <r>
      <t xml:space="preserve">UPPER CIRCUIT </t>
    </r>
    <r>
      <rPr>
        <b/>
        <sz val="11"/>
        <color theme="1"/>
        <rFont val="Calibri"/>
        <family val="2"/>
        <scheme val="minor"/>
      </rPr>
      <t>@ +</t>
    </r>
    <r>
      <rPr>
        <sz val="11"/>
        <color theme="1"/>
        <rFont val="Calibri"/>
        <family val="2"/>
        <scheme val="minor"/>
      </rPr>
      <t>10%</t>
    </r>
  </si>
  <si>
    <t>LOWER CIRCUIT @ -10%</t>
  </si>
  <si>
    <t xml:space="preserve">SPOT </t>
  </si>
  <si>
    <t xml:space="preserve">VIEW </t>
  </si>
  <si>
    <t>EXPIRY</t>
  </si>
  <si>
    <t>LOT SIZE</t>
  </si>
  <si>
    <t>STRATEGY CONSTUCTION</t>
  </si>
  <si>
    <t>STRIKE</t>
  </si>
  <si>
    <t>PREMIUM</t>
  </si>
  <si>
    <t>LONG ATM CALL</t>
  </si>
  <si>
    <t>LEG2</t>
  </si>
  <si>
    <t>SHORT OTM CALL</t>
  </si>
  <si>
    <t>NET DEBIT/CREDIT</t>
  </si>
  <si>
    <t>STRATEGY OUTCOME</t>
  </si>
  <si>
    <t>RETURN ON INVESTMENT (RoI)</t>
  </si>
  <si>
    <t>MAX PROFIT</t>
  </si>
  <si>
    <t>BEST CASE</t>
  </si>
  <si>
    <t>MAX LOSS</t>
  </si>
  <si>
    <t>WORST CASE</t>
  </si>
  <si>
    <t>BREAK EVEN</t>
  </si>
  <si>
    <t>STRATEGY CHART</t>
  </si>
  <si>
    <t>STRONG BULLISH ON VOLATILITY</t>
  </si>
  <si>
    <t>LONG ATM PUT</t>
  </si>
  <si>
    <t>MARGIN INVESTMENT</t>
  </si>
  <si>
    <t>UNLIMITED</t>
  </si>
  <si>
    <t>MILD  BEARISH  ON VOLATILITY</t>
  </si>
  <si>
    <t>SHORT ATM PUT</t>
  </si>
  <si>
    <t>SHORT ATM CALL</t>
  </si>
  <si>
    <t>LONG OTM CALL</t>
  </si>
  <si>
    <t>LONG OTM PUT</t>
  </si>
  <si>
    <t>SHORT OTM PUT</t>
  </si>
  <si>
    <t>LEG3</t>
  </si>
  <si>
    <t>LEG4</t>
  </si>
  <si>
    <t>LONG FUTURE</t>
  </si>
  <si>
    <t>SHORT FUTURE</t>
  </si>
  <si>
    <t>CONDITIONAL HEDGE</t>
  </si>
  <si>
    <t>LONG ATM PUT(2 LOTS)</t>
  </si>
  <si>
    <t>LONG ATM CALL(2LOT)</t>
  </si>
  <si>
    <t>Underlying</t>
  </si>
  <si>
    <t>NIFTY</t>
  </si>
  <si>
    <t>VIEW</t>
  </si>
  <si>
    <t>Non-Directional</t>
  </si>
  <si>
    <t>Spot</t>
  </si>
  <si>
    <t>Lot Size</t>
  </si>
  <si>
    <t>Strategy Construction</t>
  </si>
  <si>
    <t>Leg 1</t>
  </si>
  <si>
    <t>Leg 1 (Short Straddle)</t>
  </si>
  <si>
    <t>Short ATM Call (1 Lot)</t>
  </si>
  <si>
    <t>Short ATM Put (1 Lot)</t>
  </si>
  <si>
    <t>Strike</t>
  </si>
  <si>
    <t>Premium</t>
  </si>
  <si>
    <t>Margin</t>
  </si>
  <si>
    <t>Upper Circuit</t>
  </si>
  <si>
    <t>Lower Circuit</t>
  </si>
  <si>
    <t>Outcome</t>
  </si>
  <si>
    <t>SC ATM</t>
  </si>
  <si>
    <t>SP ATM</t>
  </si>
  <si>
    <t>Net PL</t>
  </si>
  <si>
    <t>Leg 2 (Short Strangle)</t>
  </si>
  <si>
    <t>Short OTM Call (2 Lot)</t>
  </si>
  <si>
    <t>Short OTM Put (2 Lot)</t>
  </si>
  <si>
    <t>Leg 3</t>
  </si>
  <si>
    <t>Net Credit</t>
  </si>
  <si>
    <t>Leg 2</t>
  </si>
  <si>
    <t>SC OTM</t>
  </si>
  <si>
    <t>SP OTM</t>
  </si>
  <si>
    <t>Leg 3 (Long Strangle)</t>
  </si>
  <si>
    <t>Long Deep OTM Call (1 Lot)</t>
  </si>
  <si>
    <t>Long Deep OTM Put (1 Lot)</t>
  </si>
  <si>
    <t>RoI</t>
  </si>
  <si>
    <t>LC Deep OTM</t>
  </si>
  <si>
    <t>LP Deep OTM</t>
  </si>
  <si>
    <t>Best Case</t>
  </si>
  <si>
    <t>Leg 4 (Conditional Hedge)</t>
  </si>
  <si>
    <t>Long Future @ 9500</t>
  </si>
  <si>
    <t>Short Future @ 8000</t>
  </si>
  <si>
    <t>Leg 4</t>
  </si>
  <si>
    <t>Long Future</t>
  </si>
  <si>
    <t>Short Future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</si>
</sst>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0" fontId="3" fillId="0" borderId="0" xfId="1" applyNumberFormat="1" applyFont="1" applyFill="1" applyAlignment="1">
      <alignment horizontal="center" vertical="center"/>
    </xf>
    <xf numFmtId="10" fontId="4" fillId="0" borderId="0" xfId="1" applyNumberFormat="1" applyFont="1" applyFill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vertical="center"/>
    </xf>
    <xf numFmtId="2" fontId="0" fillId="0" borderId="1" xfId="0" applyNumberFormat="1" applyBorder="1"/>
    <xf numFmtId="0" fontId="0" fillId="0" borderId="1" xfId="0" applyFill="1" applyBorder="1"/>
    <xf numFmtId="10" fontId="0" fillId="0" borderId="0" xfId="1" applyNumberFormat="1" applyFont="1"/>
    <xf numFmtId="0" fontId="0" fillId="0" borderId="1" xfId="0" applyFill="1" applyBorder="1" applyAlignment="1">
      <alignment vertical="center"/>
    </xf>
    <xf numFmtId="2" fontId="0" fillId="2" borderId="1" xfId="0" applyNumberFormat="1" applyFill="1" applyBorder="1"/>
    <xf numFmtId="0" fontId="0" fillId="2" borderId="1" xfId="0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023449256342957"/>
          <c:y val="0.19258092738407701"/>
          <c:w val="0.86480599300087513"/>
          <c:h val="0.77736111111111117"/>
        </c:manualLayout>
      </c:layout>
      <c:lineChart>
        <c:grouping val="standard"/>
        <c:ser>
          <c:idx val="0"/>
          <c:order val="0"/>
          <c:tx>
            <c:strRef>
              <c:f>'LONG STRADDLE'!$J$1</c:f>
              <c:strCache>
                <c:ptCount val="1"/>
                <c:pt idx="0">
                  <c:v>NET P/L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'LONG STRADDLE'!$J$2:$J$65</c:f>
              <c:numCache>
                <c:formatCode>General</c:formatCode>
                <c:ptCount val="64"/>
                <c:pt idx="0">
                  <c:v>6662.5000000000055</c:v>
                </c:pt>
                <c:pt idx="1">
                  <c:v>6412.5000000000055</c:v>
                </c:pt>
                <c:pt idx="2">
                  <c:v>6162.5000000000055</c:v>
                </c:pt>
                <c:pt idx="3">
                  <c:v>5912.5000000000055</c:v>
                </c:pt>
                <c:pt idx="4">
                  <c:v>5662.5000000000055</c:v>
                </c:pt>
                <c:pt idx="5">
                  <c:v>5412.5000000000055</c:v>
                </c:pt>
                <c:pt idx="6">
                  <c:v>5162.5000000000055</c:v>
                </c:pt>
                <c:pt idx="7">
                  <c:v>4912.5000000000055</c:v>
                </c:pt>
                <c:pt idx="8">
                  <c:v>4662.5000000000055</c:v>
                </c:pt>
                <c:pt idx="9">
                  <c:v>4412.5000000000055</c:v>
                </c:pt>
                <c:pt idx="10">
                  <c:v>4162.5000000000055</c:v>
                </c:pt>
                <c:pt idx="11">
                  <c:v>3912.5000000000059</c:v>
                </c:pt>
                <c:pt idx="12">
                  <c:v>3662.5000000000059</c:v>
                </c:pt>
                <c:pt idx="13">
                  <c:v>3412.5000000000059</c:v>
                </c:pt>
                <c:pt idx="14">
                  <c:v>3162.5000000000059</c:v>
                </c:pt>
                <c:pt idx="15">
                  <c:v>2912.5000000000059</c:v>
                </c:pt>
                <c:pt idx="16">
                  <c:v>2662.5000000000059</c:v>
                </c:pt>
                <c:pt idx="17">
                  <c:v>2412.5000000000059</c:v>
                </c:pt>
                <c:pt idx="18">
                  <c:v>2162.5000000000059</c:v>
                </c:pt>
                <c:pt idx="19">
                  <c:v>1912.5000000000057</c:v>
                </c:pt>
                <c:pt idx="20">
                  <c:v>1662.5000000000057</c:v>
                </c:pt>
                <c:pt idx="21">
                  <c:v>1412.5000000000057</c:v>
                </c:pt>
                <c:pt idx="22">
                  <c:v>1162.5000000000057</c:v>
                </c:pt>
                <c:pt idx="23">
                  <c:v>912.50000000000568</c:v>
                </c:pt>
                <c:pt idx="24">
                  <c:v>662.50000000000568</c:v>
                </c:pt>
                <c:pt idx="25">
                  <c:v>412.50000000000563</c:v>
                </c:pt>
                <c:pt idx="26">
                  <c:v>162.50000000000563</c:v>
                </c:pt>
                <c:pt idx="27">
                  <c:v>-87.499999999994358</c:v>
                </c:pt>
                <c:pt idx="28">
                  <c:v>-337.49999999999432</c:v>
                </c:pt>
                <c:pt idx="29">
                  <c:v>-587.49999999999432</c:v>
                </c:pt>
                <c:pt idx="30">
                  <c:v>-837.49999999999432</c:v>
                </c:pt>
                <c:pt idx="31">
                  <c:v>-887.50000000000568</c:v>
                </c:pt>
                <c:pt idx="32">
                  <c:v>-637.50000000000568</c:v>
                </c:pt>
                <c:pt idx="33">
                  <c:v>-387.50000000000568</c:v>
                </c:pt>
                <c:pt idx="34">
                  <c:v>-137.50000000000568</c:v>
                </c:pt>
                <c:pt idx="35">
                  <c:v>112.49999999999433</c:v>
                </c:pt>
                <c:pt idx="36">
                  <c:v>362.49999999999432</c:v>
                </c:pt>
                <c:pt idx="37">
                  <c:v>612.49999999999432</c:v>
                </c:pt>
                <c:pt idx="38">
                  <c:v>862.49999999999432</c:v>
                </c:pt>
                <c:pt idx="39">
                  <c:v>1112.4999999999943</c:v>
                </c:pt>
                <c:pt idx="40">
                  <c:v>1362.4999999999943</c:v>
                </c:pt>
                <c:pt idx="41">
                  <c:v>1612.4999999999945</c:v>
                </c:pt>
                <c:pt idx="42">
                  <c:v>1862.4999999999945</c:v>
                </c:pt>
                <c:pt idx="43">
                  <c:v>2112.4999999999945</c:v>
                </c:pt>
                <c:pt idx="44">
                  <c:v>2362.4999999999945</c:v>
                </c:pt>
                <c:pt idx="45">
                  <c:v>2612.4999999999945</c:v>
                </c:pt>
                <c:pt idx="46">
                  <c:v>2862.4999999999945</c:v>
                </c:pt>
                <c:pt idx="47">
                  <c:v>3112.4999999999945</c:v>
                </c:pt>
                <c:pt idx="48">
                  <c:v>3362.4999999999945</c:v>
                </c:pt>
                <c:pt idx="49">
                  <c:v>3612.4999999999945</c:v>
                </c:pt>
                <c:pt idx="50">
                  <c:v>3862.4999999999945</c:v>
                </c:pt>
                <c:pt idx="51">
                  <c:v>4112.4999999999945</c:v>
                </c:pt>
                <c:pt idx="52">
                  <c:v>4362.4999999999945</c:v>
                </c:pt>
                <c:pt idx="53">
                  <c:v>4612.4999999999945</c:v>
                </c:pt>
                <c:pt idx="54">
                  <c:v>4862.4999999999945</c:v>
                </c:pt>
                <c:pt idx="55">
                  <c:v>5112.4999999999945</c:v>
                </c:pt>
                <c:pt idx="56">
                  <c:v>5362.4999999999945</c:v>
                </c:pt>
                <c:pt idx="57">
                  <c:v>5612.4999999999945</c:v>
                </c:pt>
                <c:pt idx="58">
                  <c:v>5862.4999999999945</c:v>
                </c:pt>
                <c:pt idx="59">
                  <c:v>6112.4999999999945</c:v>
                </c:pt>
                <c:pt idx="60">
                  <c:v>6362.4999999999945</c:v>
                </c:pt>
                <c:pt idx="61">
                  <c:v>6612.4999999999945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2F-4EE4-8656-1FF49729C0C6}"/>
            </c:ext>
          </c:extLst>
        </c:ser>
        <c:dLbls/>
        <c:marker val="1"/>
        <c:axId val="115444736"/>
        <c:axId val="115446528"/>
      </c:lineChart>
      <c:catAx>
        <c:axId val="115444736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446528"/>
        <c:crosses val="autoZero"/>
        <c:auto val="1"/>
        <c:lblAlgn val="ctr"/>
        <c:lblOffset val="100"/>
      </c:catAx>
      <c:valAx>
        <c:axId val="1154465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44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'SHORT STRADDLE'!$J$1</c:f>
              <c:strCache>
                <c:ptCount val="1"/>
                <c:pt idx="0">
                  <c:v>NET P/L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'SHORT STRADDLE'!$J$2:$J$63</c:f>
              <c:numCache>
                <c:formatCode>General</c:formatCode>
                <c:ptCount val="62"/>
                <c:pt idx="0">
                  <c:v>-6662.5000000000055</c:v>
                </c:pt>
                <c:pt idx="1">
                  <c:v>-6412.5000000000055</c:v>
                </c:pt>
                <c:pt idx="2">
                  <c:v>-6162.5000000000055</c:v>
                </c:pt>
                <c:pt idx="3">
                  <c:v>-5912.5000000000055</c:v>
                </c:pt>
                <c:pt idx="4">
                  <c:v>-5662.5000000000055</c:v>
                </c:pt>
                <c:pt idx="5">
                  <c:v>-5412.5000000000055</c:v>
                </c:pt>
                <c:pt idx="6">
                  <c:v>-5162.5000000000055</c:v>
                </c:pt>
                <c:pt idx="7">
                  <c:v>-4912.5000000000055</c:v>
                </c:pt>
                <c:pt idx="8">
                  <c:v>-4662.5000000000055</c:v>
                </c:pt>
                <c:pt idx="9">
                  <c:v>-4412.5000000000055</c:v>
                </c:pt>
                <c:pt idx="10">
                  <c:v>-4162.5000000000055</c:v>
                </c:pt>
                <c:pt idx="11">
                  <c:v>-3912.5000000000059</c:v>
                </c:pt>
                <c:pt idx="12">
                  <c:v>-3662.5000000000059</c:v>
                </c:pt>
                <c:pt idx="13">
                  <c:v>-3412.5000000000059</c:v>
                </c:pt>
                <c:pt idx="14">
                  <c:v>-3162.5000000000059</c:v>
                </c:pt>
                <c:pt idx="15">
                  <c:v>-2912.5000000000059</c:v>
                </c:pt>
                <c:pt idx="16">
                  <c:v>-2662.5000000000059</c:v>
                </c:pt>
                <c:pt idx="17">
                  <c:v>-2412.5000000000059</c:v>
                </c:pt>
                <c:pt idx="18">
                  <c:v>-2162.5000000000059</c:v>
                </c:pt>
                <c:pt idx="19">
                  <c:v>-1912.5000000000057</c:v>
                </c:pt>
                <c:pt idx="20">
                  <c:v>-1662.5000000000057</c:v>
                </c:pt>
                <c:pt idx="21">
                  <c:v>-1412.5000000000057</c:v>
                </c:pt>
                <c:pt idx="22">
                  <c:v>-1162.5000000000057</c:v>
                </c:pt>
                <c:pt idx="23">
                  <c:v>-912.50000000000568</c:v>
                </c:pt>
                <c:pt idx="24">
                  <c:v>-662.50000000000568</c:v>
                </c:pt>
                <c:pt idx="25">
                  <c:v>-412.50000000000563</c:v>
                </c:pt>
                <c:pt idx="26">
                  <c:v>-162.50000000000563</c:v>
                </c:pt>
                <c:pt idx="27">
                  <c:v>87.499999999994358</c:v>
                </c:pt>
                <c:pt idx="28">
                  <c:v>337.49999999999432</c:v>
                </c:pt>
                <c:pt idx="29">
                  <c:v>587.49999999999432</c:v>
                </c:pt>
                <c:pt idx="30">
                  <c:v>837.49999999999432</c:v>
                </c:pt>
                <c:pt idx="31">
                  <c:v>887.50000000000568</c:v>
                </c:pt>
                <c:pt idx="32">
                  <c:v>637.50000000000568</c:v>
                </c:pt>
                <c:pt idx="33">
                  <c:v>387.50000000000568</c:v>
                </c:pt>
                <c:pt idx="34">
                  <c:v>137.50000000000568</c:v>
                </c:pt>
                <c:pt idx="35">
                  <c:v>-112.49999999999433</c:v>
                </c:pt>
                <c:pt idx="36">
                  <c:v>-362.49999999999432</c:v>
                </c:pt>
                <c:pt idx="37">
                  <c:v>-612.49999999999432</c:v>
                </c:pt>
                <c:pt idx="38">
                  <c:v>-862.49999999999432</c:v>
                </c:pt>
                <c:pt idx="39">
                  <c:v>-1112.4999999999943</c:v>
                </c:pt>
                <c:pt idx="40">
                  <c:v>-1362.4999999999943</c:v>
                </c:pt>
                <c:pt idx="41">
                  <c:v>-1612.4999999999945</c:v>
                </c:pt>
                <c:pt idx="42">
                  <c:v>-1862.4999999999945</c:v>
                </c:pt>
                <c:pt idx="43">
                  <c:v>-2112.4999999999945</c:v>
                </c:pt>
                <c:pt idx="44">
                  <c:v>-2362.4999999999945</c:v>
                </c:pt>
                <c:pt idx="45">
                  <c:v>-2612.4999999999945</c:v>
                </c:pt>
                <c:pt idx="46">
                  <c:v>-2862.4999999999945</c:v>
                </c:pt>
                <c:pt idx="47">
                  <c:v>-3112.4999999999945</c:v>
                </c:pt>
                <c:pt idx="48">
                  <c:v>-3362.4999999999945</c:v>
                </c:pt>
                <c:pt idx="49">
                  <c:v>-3612.4999999999945</c:v>
                </c:pt>
                <c:pt idx="50">
                  <c:v>-3862.4999999999945</c:v>
                </c:pt>
                <c:pt idx="51">
                  <c:v>-4112.4999999999945</c:v>
                </c:pt>
                <c:pt idx="52">
                  <c:v>-4362.4999999999945</c:v>
                </c:pt>
                <c:pt idx="53">
                  <c:v>-4612.4999999999945</c:v>
                </c:pt>
                <c:pt idx="54">
                  <c:v>-4862.4999999999945</c:v>
                </c:pt>
                <c:pt idx="55">
                  <c:v>-5112.4999999999945</c:v>
                </c:pt>
                <c:pt idx="56">
                  <c:v>-5362.4999999999945</c:v>
                </c:pt>
                <c:pt idx="57">
                  <c:v>-5612.4999999999945</c:v>
                </c:pt>
                <c:pt idx="58">
                  <c:v>-5862.4999999999945</c:v>
                </c:pt>
                <c:pt idx="59">
                  <c:v>-6112.4999999999945</c:v>
                </c:pt>
                <c:pt idx="60">
                  <c:v>-6362.4999999999945</c:v>
                </c:pt>
                <c:pt idx="61">
                  <c:v>-6612.4999999999945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CD-4D50-8317-A04F78DB4A46}"/>
            </c:ext>
          </c:extLst>
        </c:ser>
        <c:dLbls/>
        <c:marker val="1"/>
        <c:axId val="115541504"/>
        <c:axId val="115543040"/>
      </c:lineChart>
      <c:catAx>
        <c:axId val="115541504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43040"/>
        <c:crosses val="autoZero"/>
        <c:auto val="1"/>
        <c:lblAlgn val="ctr"/>
        <c:lblOffset val="100"/>
      </c:catAx>
      <c:valAx>
        <c:axId val="1155430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4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'LONG STRANGLE'!$J$7</c:f>
              <c:strCache>
                <c:ptCount val="1"/>
                <c:pt idx="0">
                  <c:v>NET P/L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'LONG STRANGLE'!$J$8:$J$69</c:f>
              <c:numCache>
                <c:formatCode>General</c:formatCode>
                <c:ptCount val="62"/>
                <c:pt idx="0">
                  <c:v>6635.0000000000055</c:v>
                </c:pt>
                <c:pt idx="1">
                  <c:v>6385.0000000000055</c:v>
                </c:pt>
                <c:pt idx="2">
                  <c:v>6135.0000000000055</c:v>
                </c:pt>
                <c:pt idx="3">
                  <c:v>5885.0000000000055</c:v>
                </c:pt>
                <c:pt idx="4">
                  <c:v>5635.0000000000055</c:v>
                </c:pt>
                <c:pt idx="5">
                  <c:v>5385.0000000000055</c:v>
                </c:pt>
                <c:pt idx="6">
                  <c:v>5135.0000000000055</c:v>
                </c:pt>
                <c:pt idx="7">
                  <c:v>4885.0000000000055</c:v>
                </c:pt>
                <c:pt idx="8">
                  <c:v>4635.0000000000055</c:v>
                </c:pt>
                <c:pt idx="9">
                  <c:v>4385.0000000000055</c:v>
                </c:pt>
                <c:pt idx="10">
                  <c:v>4135.0000000000055</c:v>
                </c:pt>
                <c:pt idx="11">
                  <c:v>3885.000000000005</c:v>
                </c:pt>
                <c:pt idx="12">
                  <c:v>3635.000000000005</c:v>
                </c:pt>
                <c:pt idx="13">
                  <c:v>3385.0000000000055</c:v>
                </c:pt>
                <c:pt idx="14">
                  <c:v>3135.0000000000055</c:v>
                </c:pt>
                <c:pt idx="15">
                  <c:v>2885.0000000000055</c:v>
                </c:pt>
                <c:pt idx="16">
                  <c:v>2635.0000000000055</c:v>
                </c:pt>
                <c:pt idx="17">
                  <c:v>2385.0000000000055</c:v>
                </c:pt>
                <c:pt idx="18">
                  <c:v>2135.0000000000055</c:v>
                </c:pt>
                <c:pt idx="19">
                  <c:v>1885.0000000000057</c:v>
                </c:pt>
                <c:pt idx="20">
                  <c:v>1635.0000000000057</c:v>
                </c:pt>
                <c:pt idx="21">
                  <c:v>1385.0000000000057</c:v>
                </c:pt>
                <c:pt idx="22">
                  <c:v>1135.0000000000057</c:v>
                </c:pt>
                <c:pt idx="23">
                  <c:v>885.0000000000058</c:v>
                </c:pt>
                <c:pt idx="24">
                  <c:v>635.0000000000058</c:v>
                </c:pt>
                <c:pt idx="25">
                  <c:v>385.00000000000574</c:v>
                </c:pt>
                <c:pt idx="26">
                  <c:v>135.00000000000571</c:v>
                </c:pt>
                <c:pt idx="27">
                  <c:v>-114.99999999999427</c:v>
                </c:pt>
                <c:pt idx="28">
                  <c:v>-364.99999999999426</c:v>
                </c:pt>
                <c:pt idx="29">
                  <c:v>-614.9999999999942</c:v>
                </c:pt>
                <c:pt idx="30">
                  <c:v>-764.99999999999989</c:v>
                </c:pt>
                <c:pt idx="31">
                  <c:v>-764.99999999999989</c:v>
                </c:pt>
                <c:pt idx="32">
                  <c:v>-764.99999999999989</c:v>
                </c:pt>
                <c:pt idx="33">
                  <c:v>-764.99999999999989</c:v>
                </c:pt>
                <c:pt idx="34">
                  <c:v>-764.99999999999989</c:v>
                </c:pt>
                <c:pt idx="35">
                  <c:v>-765.00000000002831</c:v>
                </c:pt>
                <c:pt idx="36">
                  <c:v>-515.00000000002831</c:v>
                </c:pt>
                <c:pt idx="37">
                  <c:v>-265.00000000002836</c:v>
                </c:pt>
                <c:pt idx="38">
                  <c:v>-15.000000000028379</c:v>
                </c:pt>
                <c:pt idx="39">
                  <c:v>234.99999999997166</c:v>
                </c:pt>
                <c:pt idx="40">
                  <c:v>484.99999999997169</c:v>
                </c:pt>
                <c:pt idx="41">
                  <c:v>734.99999999997169</c:v>
                </c:pt>
                <c:pt idx="42">
                  <c:v>984.99999999997169</c:v>
                </c:pt>
                <c:pt idx="43">
                  <c:v>1234.9999999999716</c:v>
                </c:pt>
                <c:pt idx="44">
                  <c:v>1484.9999999999716</c:v>
                </c:pt>
                <c:pt idx="45">
                  <c:v>1734.9999999999714</c:v>
                </c:pt>
                <c:pt idx="46">
                  <c:v>1984.9999999999714</c:v>
                </c:pt>
                <c:pt idx="47">
                  <c:v>2234.9999999999714</c:v>
                </c:pt>
                <c:pt idx="48">
                  <c:v>2484.9999999999714</c:v>
                </c:pt>
                <c:pt idx="49">
                  <c:v>2734.9999999999714</c:v>
                </c:pt>
                <c:pt idx="50">
                  <c:v>2984.9999999999714</c:v>
                </c:pt>
                <c:pt idx="51">
                  <c:v>3234.9999999999714</c:v>
                </c:pt>
                <c:pt idx="52">
                  <c:v>3484.9999999999714</c:v>
                </c:pt>
                <c:pt idx="53">
                  <c:v>3734.9999999999714</c:v>
                </c:pt>
                <c:pt idx="54">
                  <c:v>3984.9999999999714</c:v>
                </c:pt>
                <c:pt idx="55">
                  <c:v>4234.9999999999709</c:v>
                </c:pt>
                <c:pt idx="56">
                  <c:v>4484.9999999999709</c:v>
                </c:pt>
                <c:pt idx="57">
                  <c:v>4734.9999999999709</c:v>
                </c:pt>
                <c:pt idx="58">
                  <c:v>4984.9999999999709</c:v>
                </c:pt>
                <c:pt idx="59">
                  <c:v>5234.9999999999709</c:v>
                </c:pt>
                <c:pt idx="60">
                  <c:v>5484.9999999999709</c:v>
                </c:pt>
                <c:pt idx="61">
                  <c:v>5734.9999999999709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41-41D0-BB7E-B3DDD2FA0DB3}"/>
            </c:ext>
          </c:extLst>
        </c:ser>
        <c:dLbls/>
        <c:marker val="1"/>
        <c:axId val="116338688"/>
        <c:axId val="116340224"/>
      </c:lineChart>
      <c:catAx>
        <c:axId val="116338688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40224"/>
        <c:crosses val="autoZero"/>
        <c:auto val="1"/>
        <c:lblAlgn val="ctr"/>
        <c:lblOffset val="100"/>
      </c:catAx>
      <c:valAx>
        <c:axId val="1163402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3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'SHORT STRANGLE'!$J$7</c:f>
              <c:strCache>
                <c:ptCount val="1"/>
                <c:pt idx="0">
                  <c:v>NET P/L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'SHORT STRANGLE'!$J$8:$J$69</c:f>
              <c:numCache>
                <c:formatCode>General</c:formatCode>
                <c:ptCount val="62"/>
                <c:pt idx="0">
                  <c:v>-6635.0000000000055</c:v>
                </c:pt>
                <c:pt idx="1">
                  <c:v>-6385.0000000000055</c:v>
                </c:pt>
                <c:pt idx="2">
                  <c:v>-6135.0000000000055</c:v>
                </c:pt>
                <c:pt idx="3">
                  <c:v>-5885.0000000000055</c:v>
                </c:pt>
                <c:pt idx="4">
                  <c:v>-5635.0000000000055</c:v>
                </c:pt>
                <c:pt idx="5">
                  <c:v>-5385.0000000000055</c:v>
                </c:pt>
                <c:pt idx="6">
                  <c:v>-5135.0000000000055</c:v>
                </c:pt>
                <c:pt idx="7">
                  <c:v>-4885.0000000000055</c:v>
                </c:pt>
                <c:pt idx="8">
                  <c:v>-4635.0000000000055</c:v>
                </c:pt>
                <c:pt idx="9">
                  <c:v>-4385.0000000000055</c:v>
                </c:pt>
                <c:pt idx="10">
                  <c:v>-4135.0000000000055</c:v>
                </c:pt>
                <c:pt idx="11">
                  <c:v>-3885.000000000005</c:v>
                </c:pt>
                <c:pt idx="12">
                  <c:v>-3635.000000000005</c:v>
                </c:pt>
                <c:pt idx="13">
                  <c:v>-3385.0000000000055</c:v>
                </c:pt>
                <c:pt idx="14">
                  <c:v>-3135.0000000000055</c:v>
                </c:pt>
                <c:pt idx="15">
                  <c:v>-2885.0000000000055</c:v>
                </c:pt>
                <c:pt idx="16">
                  <c:v>-2635.0000000000055</c:v>
                </c:pt>
                <c:pt idx="17">
                  <c:v>-2385.0000000000055</c:v>
                </c:pt>
                <c:pt idx="18">
                  <c:v>-2135.0000000000055</c:v>
                </c:pt>
                <c:pt idx="19">
                  <c:v>-1885.0000000000057</c:v>
                </c:pt>
                <c:pt idx="20">
                  <c:v>-1635.0000000000057</c:v>
                </c:pt>
                <c:pt idx="21">
                  <c:v>-1385.0000000000057</c:v>
                </c:pt>
                <c:pt idx="22">
                  <c:v>-1135.0000000000057</c:v>
                </c:pt>
                <c:pt idx="23">
                  <c:v>-885.0000000000058</c:v>
                </c:pt>
                <c:pt idx="24">
                  <c:v>-635.0000000000058</c:v>
                </c:pt>
                <c:pt idx="25">
                  <c:v>-385.00000000000574</c:v>
                </c:pt>
                <c:pt idx="26">
                  <c:v>-135.00000000000571</c:v>
                </c:pt>
                <c:pt idx="27">
                  <c:v>114.99999999999427</c:v>
                </c:pt>
                <c:pt idx="28">
                  <c:v>364.99999999999426</c:v>
                </c:pt>
                <c:pt idx="29">
                  <c:v>614.9999999999942</c:v>
                </c:pt>
                <c:pt idx="30">
                  <c:v>764.99999999999989</c:v>
                </c:pt>
                <c:pt idx="31">
                  <c:v>764.99999999999989</c:v>
                </c:pt>
                <c:pt idx="32">
                  <c:v>764.99999999999989</c:v>
                </c:pt>
                <c:pt idx="33">
                  <c:v>764.99999999999989</c:v>
                </c:pt>
                <c:pt idx="34">
                  <c:v>764.99999999999989</c:v>
                </c:pt>
                <c:pt idx="35">
                  <c:v>765.00000000002831</c:v>
                </c:pt>
                <c:pt idx="36">
                  <c:v>515.00000000002831</c:v>
                </c:pt>
                <c:pt idx="37">
                  <c:v>265.00000000002836</c:v>
                </c:pt>
                <c:pt idx="38">
                  <c:v>15.000000000028379</c:v>
                </c:pt>
                <c:pt idx="39">
                  <c:v>-234.99999999997166</c:v>
                </c:pt>
                <c:pt idx="40">
                  <c:v>-484.99999999997169</c:v>
                </c:pt>
                <c:pt idx="41">
                  <c:v>-734.99999999997169</c:v>
                </c:pt>
                <c:pt idx="42">
                  <c:v>-984.99999999997169</c:v>
                </c:pt>
                <c:pt idx="43">
                  <c:v>-1234.9999999999716</c:v>
                </c:pt>
                <c:pt idx="44">
                  <c:v>-1484.9999999999716</c:v>
                </c:pt>
                <c:pt idx="45">
                  <c:v>-1734.9999999999714</c:v>
                </c:pt>
                <c:pt idx="46">
                  <c:v>-1984.9999999999714</c:v>
                </c:pt>
                <c:pt idx="47">
                  <c:v>-2234.9999999999714</c:v>
                </c:pt>
                <c:pt idx="48">
                  <c:v>-2484.9999999999714</c:v>
                </c:pt>
                <c:pt idx="49">
                  <c:v>-2734.9999999999714</c:v>
                </c:pt>
                <c:pt idx="50">
                  <c:v>-2984.9999999999714</c:v>
                </c:pt>
                <c:pt idx="51">
                  <c:v>-3234.9999999999714</c:v>
                </c:pt>
                <c:pt idx="52">
                  <c:v>-3484.9999999999714</c:v>
                </c:pt>
                <c:pt idx="53">
                  <c:v>-3734.9999999999714</c:v>
                </c:pt>
                <c:pt idx="54">
                  <c:v>-3984.9999999999714</c:v>
                </c:pt>
                <c:pt idx="55">
                  <c:v>-4234.9999999999709</c:v>
                </c:pt>
                <c:pt idx="56">
                  <c:v>-4484.9999999999709</c:v>
                </c:pt>
                <c:pt idx="57">
                  <c:v>-4734.9999999999709</c:v>
                </c:pt>
                <c:pt idx="58">
                  <c:v>-4984.9999999999709</c:v>
                </c:pt>
                <c:pt idx="59">
                  <c:v>-5234.9999999999709</c:v>
                </c:pt>
                <c:pt idx="60">
                  <c:v>-5484.9999999999709</c:v>
                </c:pt>
                <c:pt idx="61">
                  <c:v>-5734.9999999999709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9D-4D32-9DE5-3638916E7950}"/>
            </c:ext>
          </c:extLst>
        </c:ser>
        <c:dLbls/>
        <c:marker val="1"/>
        <c:axId val="116439296"/>
        <c:axId val="116449280"/>
      </c:lineChart>
      <c:catAx>
        <c:axId val="116439296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49280"/>
        <c:crosses val="autoZero"/>
        <c:auto val="1"/>
        <c:lblAlgn val="ctr"/>
        <c:lblOffset val="100"/>
      </c:catAx>
      <c:valAx>
        <c:axId val="1164492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3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STRIP!$J$7</c:f>
              <c:strCache>
                <c:ptCount val="1"/>
                <c:pt idx="0">
                  <c:v>NET P/L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STRIP!$J$8:$J$69</c:f>
              <c:numCache>
                <c:formatCode>General</c:formatCode>
                <c:ptCount val="62"/>
                <c:pt idx="0">
                  <c:v>13920.000000000011</c:v>
                </c:pt>
                <c:pt idx="1">
                  <c:v>13420.000000000011</c:v>
                </c:pt>
                <c:pt idx="2">
                  <c:v>12920.000000000011</c:v>
                </c:pt>
                <c:pt idx="3">
                  <c:v>12420.000000000011</c:v>
                </c:pt>
                <c:pt idx="4">
                  <c:v>11920.000000000011</c:v>
                </c:pt>
                <c:pt idx="5">
                  <c:v>11420.000000000011</c:v>
                </c:pt>
                <c:pt idx="6">
                  <c:v>10920.000000000011</c:v>
                </c:pt>
                <c:pt idx="7">
                  <c:v>10420.000000000011</c:v>
                </c:pt>
                <c:pt idx="8">
                  <c:v>9920.0000000000109</c:v>
                </c:pt>
                <c:pt idx="9">
                  <c:v>9420.0000000000109</c:v>
                </c:pt>
                <c:pt idx="10">
                  <c:v>8920.0000000000109</c:v>
                </c:pt>
                <c:pt idx="11">
                  <c:v>8420.0000000000109</c:v>
                </c:pt>
                <c:pt idx="12">
                  <c:v>7920.0000000000109</c:v>
                </c:pt>
                <c:pt idx="13">
                  <c:v>7420.0000000000109</c:v>
                </c:pt>
                <c:pt idx="14">
                  <c:v>6920.0000000000109</c:v>
                </c:pt>
                <c:pt idx="15">
                  <c:v>6420.0000000000109</c:v>
                </c:pt>
                <c:pt idx="16">
                  <c:v>5920.0000000000109</c:v>
                </c:pt>
                <c:pt idx="17">
                  <c:v>5420.0000000000109</c:v>
                </c:pt>
                <c:pt idx="18">
                  <c:v>4920.0000000000109</c:v>
                </c:pt>
                <c:pt idx="19">
                  <c:v>4420.0000000000109</c:v>
                </c:pt>
                <c:pt idx="20">
                  <c:v>3920.0000000000109</c:v>
                </c:pt>
                <c:pt idx="21">
                  <c:v>3420.0000000000114</c:v>
                </c:pt>
                <c:pt idx="22">
                  <c:v>2920.0000000000114</c:v>
                </c:pt>
                <c:pt idx="23">
                  <c:v>2420.0000000000114</c:v>
                </c:pt>
                <c:pt idx="24">
                  <c:v>1920.0000000000114</c:v>
                </c:pt>
                <c:pt idx="25">
                  <c:v>1420.0000000000111</c:v>
                </c:pt>
                <c:pt idx="26">
                  <c:v>920.00000000001114</c:v>
                </c:pt>
                <c:pt idx="27">
                  <c:v>420.00000000001125</c:v>
                </c:pt>
                <c:pt idx="28">
                  <c:v>-79.999999999988631</c:v>
                </c:pt>
                <c:pt idx="29">
                  <c:v>-579.99999999998863</c:v>
                </c:pt>
                <c:pt idx="30">
                  <c:v>-1079.9999999999886</c:v>
                </c:pt>
                <c:pt idx="31">
                  <c:v>-1280.0000000000057</c:v>
                </c:pt>
                <c:pt idx="32">
                  <c:v>-1030.0000000000057</c:v>
                </c:pt>
                <c:pt idx="33">
                  <c:v>-780.00000000000568</c:v>
                </c:pt>
                <c:pt idx="34">
                  <c:v>-530.00000000000568</c:v>
                </c:pt>
                <c:pt idx="35">
                  <c:v>-280.00000000000568</c:v>
                </c:pt>
                <c:pt idx="36">
                  <c:v>-30.000000000005684</c:v>
                </c:pt>
                <c:pt idx="37">
                  <c:v>219.99999999999432</c:v>
                </c:pt>
                <c:pt idx="38">
                  <c:v>469.99999999999432</c:v>
                </c:pt>
                <c:pt idx="39">
                  <c:v>719.99999999999432</c:v>
                </c:pt>
                <c:pt idx="40">
                  <c:v>969.99999999999432</c:v>
                </c:pt>
                <c:pt idx="41">
                  <c:v>1219.9999999999945</c:v>
                </c:pt>
                <c:pt idx="42">
                  <c:v>1469.9999999999945</c:v>
                </c:pt>
                <c:pt idx="43">
                  <c:v>1719.9999999999945</c:v>
                </c:pt>
                <c:pt idx="44">
                  <c:v>1969.9999999999945</c:v>
                </c:pt>
                <c:pt idx="45">
                  <c:v>2219.9999999999945</c:v>
                </c:pt>
                <c:pt idx="46">
                  <c:v>2469.9999999999945</c:v>
                </c:pt>
                <c:pt idx="47">
                  <c:v>2719.9999999999945</c:v>
                </c:pt>
                <c:pt idx="48">
                  <c:v>2969.9999999999945</c:v>
                </c:pt>
                <c:pt idx="49">
                  <c:v>3219.9999999999945</c:v>
                </c:pt>
                <c:pt idx="50">
                  <c:v>3469.9999999999945</c:v>
                </c:pt>
                <c:pt idx="51">
                  <c:v>3719.9999999999945</c:v>
                </c:pt>
                <c:pt idx="52">
                  <c:v>3969.9999999999945</c:v>
                </c:pt>
                <c:pt idx="53">
                  <c:v>4219.9999999999945</c:v>
                </c:pt>
                <c:pt idx="54">
                  <c:v>4469.9999999999945</c:v>
                </c:pt>
                <c:pt idx="55">
                  <c:v>4719.9999999999945</c:v>
                </c:pt>
                <c:pt idx="56">
                  <c:v>4969.9999999999945</c:v>
                </c:pt>
                <c:pt idx="57">
                  <c:v>5219.9999999999945</c:v>
                </c:pt>
                <c:pt idx="58">
                  <c:v>5469.9999999999945</c:v>
                </c:pt>
                <c:pt idx="59">
                  <c:v>5719.9999999999945</c:v>
                </c:pt>
                <c:pt idx="60">
                  <c:v>5969.9999999999945</c:v>
                </c:pt>
                <c:pt idx="61">
                  <c:v>6219.9999999999945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34-4109-B48A-82A092A9198F}"/>
            </c:ext>
          </c:extLst>
        </c:ser>
        <c:dLbls/>
        <c:marker val="1"/>
        <c:axId val="116511104"/>
        <c:axId val="116512640"/>
      </c:lineChart>
      <c:catAx>
        <c:axId val="116511104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12640"/>
        <c:crosses val="autoZero"/>
        <c:auto val="1"/>
        <c:lblAlgn val="ctr"/>
        <c:lblOffset val="100"/>
      </c:catAx>
      <c:valAx>
        <c:axId val="116512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1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STARP!$J$7</c:f>
              <c:strCache>
                <c:ptCount val="1"/>
                <c:pt idx="0">
                  <c:v>NET P/L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STARP!$J$8:$J$69</c:f>
              <c:numCache>
                <c:formatCode>General</c:formatCode>
                <c:ptCount val="62"/>
                <c:pt idx="0">
                  <c:v>6067.5000000000055</c:v>
                </c:pt>
                <c:pt idx="1">
                  <c:v>5817.5000000000055</c:v>
                </c:pt>
                <c:pt idx="2">
                  <c:v>5567.5000000000055</c:v>
                </c:pt>
                <c:pt idx="3">
                  <c:v>5317.5000000000055</c:v>
                </c:pt>
                <c:pt idx="4">
                  <c:v>5067.5000000000055</c:v>
                </c:pt>
                <c:pt idx="5">
                  <c:v>4817.5000000000055</c:v>
                </c:pt>
                <c:pt idx="6">
                  <c:v>4567.5000000000055</c:v>
                </c:pt>
                <c:pt idx="7">
                  <c:v>4317.5000000000055</c:v>
                </c:pt>
                <c:pt idx="8">
                  <c:v>4067.5000000000055</c:v>
                </c:pt>
                <c:pt idx="9">
                  <c:v>3817.5000000000055</c:v>
                </c:pt>
                <c:pt idx="10">
                  <c:v>3567.5000000000055</c:v>
                </c:pt>
                <c:pt idx="11">
                  <c:v>3317.5000000000055</c:v>
                </c:pt>
                <c:pt idx="12">
                  <c:v>3067.5000000000055</c:v>
                </c:pt>
                <c:pt idx="13">
                  <c:v>2817.5000000000055</c:v>
                </c:pt>
                <c:pt idx="14">
                  <c:v>2567.5000000000055</c:v>
                </c:pt>
                <c:pt idx="15">
                  <c:v>2317.5000000000055</c:v>
                </c:pt>
                <c:pt idx="16">
                  <c:v>2067.5000000000055</c:v>
                </c:pt>
                <c:pt idx="17">
                  <c:v>1817.5000000000055</c:v>
                </c:pt>
                <c:pt idx="18">
                  <c:v>1567.5000000000055</c:v>
                </c:pt>
                <c:pt idx="19">
                  <c:v>1317.5000000000055</c:v>
                </c:pt>
                <c:pt idx="20">
                  <c:v>1067.5000000000055</c:v>
                </c:pt>
                <c:pt idx="21">
                  <c:v>817.50000000000568</c:v>
                </c:pt>
                <c:pt idx="22">
                  <c:v>567.50000000000568</c:v>
                </c:pt>
                <c:pt idx="23">
                  <c:v>317.50000000000568</c:v>
                </c:pt>
                <c:pt idx="24">
                  <c:v>67.500000000005684</c:v>
                </c:pt>
                <c:pt idx="25">
                  <c:v>-182.49999999999443</c:v>
                </c:pt>
                <c:pt idx="26">
                  <c:v>-432.49999999999443</c:v>
                </c:pt>
                <c:pt idx="27">
                  <c:v>-682.49999999999432</c:v>
                </c:pt>
                <c:pt idx="28">
                  <c:v>-932.49999999999432</c:v>
                </c:pt>
                <c:pt idx="29">
                  <c:v>-1182.4999999999943</c:v>
                </c:pt>
                <c:pt idx="30">
                  <c:v>-1432.4999999999943</c:v>
                </c:pt>
                <c:pt idx="31">
                  <c:v>-1382.5000000000114</c:v>
                </c:pt>
                <c:pt idx="32">
                  <c:v>-882.50000000001137</c:v>
                </c:pt>
                <c:pt idx="33">
                  <c:v>-382.50000000001131</c:v>
                </c:pt>
                <c:pt idx="34">
                  <c:v>117.49999999998869</c:v>
                </c:pt>
                <c:pt idx="35">
                  <c:v>617.49999999998863</c:v>
                </c:pt>
                <c:pt idx="36">
                  <c:v>1117.4999999999886</c:v>
                </c:pt>
                <c:pt idx="37">
                  <c:v>1617.4999999999886</c:v>
                </c:pt>
                <c:pt idx="38">
                  <c:v>2117.4999999999886</c:v>
                </c:pt>
                <c:pt idx="39">
                  <c:v>2617.4999999999886</c:v>
                </c:pt>
                <c:pt idx="40">
                  <c:v>3117.4999999999886</c:v>
                </c:pt>
                <c:pt idx="41">
                  <c:v>3617.4999999999891</c:v>
                </c:pt>
                <c:pt idx="42">
                  <c:v>4117.4999999999891</c:v>
                </c:pt>
                <c:pt idx="43">
                  <c:v>4617.4999999999891</c:v>
                </c:pt>
                <c:pt idx="44">
                  <c:v>5117.4999999999891</c:v>
                </c:pt>
                <c:pt idx="45">
                  <c:v>5617.4999999999891</c:v>
                </c:pt>
                <c:pt idx="46">
                  <c:v>6117.4999999999891</c:v>
                </c:pt>
                <c:pt idx="47">
                  <c:v>6617.4999999999891</c:v>
                </c:pt>
                <c:pt idx="48">
                  <c:v>7117.4999999999891</c:v>
                </c:pt>
                <c:pt idx="49">
                  <c:v>7617.4999999999891</c:v>
                </c:pt>
                <c:pt idx="50">
                  <c:v>8117.4999999999891</c:v>
                </c:pt>
                <c:pt idx="51">
                  <c:v>8617.4999999999891</c:v>
                </c:pt>
                <c:pt idx="52">
                  <c:v>9117.4999999999891</c:v>
                </c:pt>
                <c:pt idx="53">
                  <c:v>9617.4999999999891</c:v>
                </c:pt>
                <c:pt idx="54">
                  <c:v>10117.499999999989</c:v>
                </c:pt>
                <c:pt idx="55">
                  <c:v>10617.499999999989</c:v>
                </c:pt>
                <c:pt idx="56">
                  <c:v>11117.499999999989</c:v>
                </c:pt>
                <c:pt idx="57">
                  <c:v>11617.499999999989</c:v>
                </c:pt>
                <c:pt idx="58">
                  <c:v>12117.499999999989</c:v>
                </c:pt>
                <c:pt idx="59">
                  <c:v>12617.499999999989</c:v>
                </c:pt>
                <c:pt idx="60">
                  <c:v>13117.499999999989</c:v>
                </c:pt>
                <c:pt idx="61">
                  <c:v>13617.499999999989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62-4C73-BA61-9C8FED9B7C45}"/>
            </c:ext>
          </c:extLst>
        </c:ser>
        <c:dLbls/>
        <c:marker val="1"/>
        <c:axId val="116566656"/>
        <c:axId val="116576640"/>
      </c:lineChart>
      <c:catAx>
        <c:axId val="116566656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76640"/>
        <c:crosses val="autoZero"/>
        <c:auto val="1"/>
        <c:lblAlgn val="ctr"/>
        <c:lblOffset val="100"/>
      </c:catAx>
      <c:valAx>
        <c:axId val="116576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6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Opstra!$P$6</c:f>
              <c:strCache>
                <c:ptCount val="1"/>
                <c:pt idx="0">
                  <c:v>Net PL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Opstra!$P$7:$P$116</c:f>
              <c:numCache>
                <c:formatCode>General</c:formatCode>
                <c:ptCount val="110"/>
                <c:pt idx="1">
                  <c:v>-103727.99999999999</c:v>
                </c:pt>
                <c:pt idx="2">
                  <c:v>-99977.999999999985</c:v>
                </c:pt>
                <c:pt idx="3">
                  <c:v>-96227.999999999985</c:v>
                </c:pt>
                <c:pt idx="4">
                  <c:v>-92477.999999999985</c:v>
                </c:pt>
                <c:pt idx="5">
                  <c:v>-88727.999999999985</c:v>
                </c:pt>
                <c:pt idx="6">
                  <c:v>-84977.999999999985</c:v>
                </c:pt>
                <c:pt idx="7">
                  <c:v>-81227.999999999985</c:v>
                </c:pt>
                <c:pt idx="8">
                  <c:v>-77477.999999999971</c:v>
                </c:pt>
                <c:pt idx="9">
                  <c:v>-73727.999999999971</c:v>
                </c:pt>
                <c:pt idx="10">
                  <c:v>-69977.999999999971</c:v>
                </c:pt>
                <c:pt idx="11">
                  <c:v>-66227.999999999956</c:v>
                </c:pt>
                <c:pt idx="12">
                  <c:v>-62477.999999999956</c:v>
                </c:pt>
                <c:pt idx="13">
                  <c:v>-58727.999999999956</c:v>
                </c:pt>
                <c:pt idx="14">
                  <c:v>-54977.999999999956</c:v>
                </c:pt>
                <c:pt idx="15">
                  <c:v>-51227.999999999956</c:v>
                </c:pt>
                <c:pt idx="16">
                  <c:v>-47477.999999999956</c:v>
                </c:pt>
                <c:pt idx="17">
                  <c:v>-43727.999999999956</c:v>
                </c:pt>
                <c:pt idx="18">
                  <c:v>-39977.999999999956</c:v>
                </c:pt>
                <c:pt idx="19">
                  <c:v>-36227.999999999956</c:v>
                </c:pt>
                <c:pt idx="20">
                  <c:v>-32477.999999999956</c:v>
                </c:pt>
                <c:pt idx="21">
                  <c:v>-28727.99999999996</c:v>
                </c:pt>
                <c:pt idx="22">
                  <c:v>-18023.999999999873</c:v>
                </c:pt>
                <c:pt idx="23">
                  <c:v>-6773.9999999998727</c:v>
                </c:pt>
                <c:pt idx="24">
                  <c:v>4476.0000000001273</c:v>
                </c:pt>
                <c:pt idx="25">
                  <c:v>15726.000000000131</c:v>
                </c:pt>
                <c:pt idx="26">
                  <c:v>26976.000000000131</c:v>
                </c:pt>
                <c:pt idx="27">
                  <c:v>38226.000000000131</c:v>
                </c:pt>
                <c:pt idx="28">
                  <c:v>49476.000000000131</c:v>
                </c:pt>
                <c:pt idx="29">
                  <c:v>60726.000000000131</c:v>
                </c:pt>
                <c:pt idx="30">
                  <c:v>71976.000000000131</c:v>
                </c:pt>
                <c:pt idx="31">
                  <c:v>83226.000000000131</c:v>
                </c:pt>
                <c:pt idx="32">
                  <c:v>87522.000000000044</c:v>
                </c:pt>
                <c:pt idx="33">
                  <c:v>91272.000000000044</c:v>
                </c:pt>
                <c:pt idx="34">
                  <c:v>95022.000000000044</c:v>
                </c:pt>
                <c:pt idx="35">
                  <c:v>98772.000000000044</c:v>
                </c:pt>
                <c:pt idx="36">
                  <c:v>102522.00000000004</c:v>
                </c:pt>
                <c:pt idx="37">
                  <c:v>99317.999999999956</c:v>
                </c:pt>
                <c:pt idx="38">
                  <c:v>95567.999999999956</c:v>
                </c:pt>
                <c:pt idx="39">
                  <c:v>91817.999999999956</c:v>
                </c:pt>
                <c:pt idx="40">
                  <c:v>88067.999999999956</c:v>
                </c:pt>
                <c:pt idx="41">
                  <c:v>84317.999999999956</c:v>
                </c:pt>
                <c:pt idx="42">
                  <c:v>73613.999999999869</c:v>
                </c:pt>
                <c:pt idx="43">
                  <c:v>62363.999999999869</c:v>
                </c:pt>
                <c:pt idx="44">
                  <c:v>51113.999999999869</c:v>
                </c:pt>
                <c:pt idx="45">
                  <c:v>39863.999999999869</c:v>
                </c:pt>
                <c:pt idx="46">
                  <c:v>28613.999999999869</c:v>
                </c:pt>
                <c:pt idx="47">
                  <c:v>17363.999999999869</c:v>
                </c:pt>
                <c:pt idx="48">
                  <c:v>6113.999999999869</c:v>
                </c:pt>
                <c:pt idx="49">
                  <c:v>-5136.000000000131</c:v>
                </c:pt>
                <c:pt idx="50">
                  <c:v>-16386.000000000131</c:v>
                </c:pt>
                <c:pt idx="51">
                  <c:v>-27636.000000000131</c:v>
                </c:pt>
                <c:pt idx="52">
                  <c:v>-31932.000000000044</c:v>
                </c:pt>
                <c:pt idx="53">
                  <c:v>-35682.000000000044</c:v>
                </c:pt>
                <c:pt idx="54">
                  <c:v>-39432.000000000044</c:v>
                </c:pt>
                <c:pt idx="55">
                  <c:v>-43182.000000000044</c:v>
                </c:pt>
                <c:pt idx="56">
                  <c:v>-46932.000000000044</c:v>
                </c:pt>
                <c:pt idx="57">
                  <c:v>-50682.000000000044</c:v>
                </c:pt>
                <c:pt idx="58">
                  <c:v>-54432.000000000029</c:v>
                </c:pt>
                <c:pt idx="59">
                  <c:v>-58182.000000000029</c:v>
                </c:pt>
                <c:pt idx="60">
                  <c:v>-61932.000000000029</c:v>
                </c:pt>
                <c:pt idx="61">
                  <c:v>-65682.000000000029</c:v>
                </c:pt>
                <c:pt idx="62">
                  <c:v>-69432.000000000029</c:v>
                </c:pt>
                <c:pt idx="63">
                  <c:v>-73182.000000000029</c:v>
                </c:pt>
                <c:pt idx="64">
                  <c:v>-76932.000000000029</c:v>
                </c:pt>
                <c:pt idx="65">
                  <c:v>-80682.000000000015</c:v>
                </c:pt>
                <c:pt idx="66">
                  <c:v>-84432.000000000015</c:v>
                </c:pt>
                <c:pt idx="67">
                  <c:v>-88182.000000000015</c:v>
                </c:pt>
                <c:pt idx="68">
                  <c:v>-91932.000000000015</c:v>
                </c:pt>
                <c:pt idx="69">
                  <c:v>-95682.000000000015</c:v>
                </c:pt>
                <c:pt idx="70">
                  <c:v>-99432.000000000015</c:v>
                </c:pt>
                <c:pt idx="71">
                  <c:v>-103182.00000000001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43-4EA3-842A-F715E54DF7C7}"/>
            </c:ext>
          </c:extLst>
        </c:ser>
        <c:dLbls/>
        <c:marker val="1"/>
        <c:axId val="116786304"/>
        <c:axId val="116787840"/>
      </c:lineChart>
      <c:catAx>
        <c:axId val="116786304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87840"/>
        <c:crosses val="autoZero"/>
        <c:auto val="1"/>
        <c:lblAlgn val="ctr"/>
        <c:lblOffset val="100"/>
      </c:catAx>
      <c:valAx>
        <c:axId val="116787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8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1162050</xdr:colOff>
      <xdr:row>17</xdr:row>
      <xdr:rowOff>152400</xdr:rowOff>
    </xdr:from>
    <xdr:to>
      <xdr:col>4</xdr:col>
      <xdr:colOff>352425</xdr:colOff>
      <xdr:row>32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C4A797AE-D3BA-436B-9B4A-E02B06812B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18</xdr:row>
      <xdr:rowOff>19050</xdr:rowOff>
    </xdr:from>
    <xdr:to>
      <xdr:col>4</xdr:col>
      <xdr:colOff>704850</xdr:colOff>
      <xdr:row>32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1116320F-96EB-49B5-8DFA-BC6106450C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23</xdr:row>
      <xdr:rowOff>161925</xdr:rowOff>
    </xdr:from>
    <xdr:to>
      <xdr:col>3</xdr:col>
      <xdr:colOff>1609725</xdr:colOff>
      <xdr:row>38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596A06B6-A595-4231-9EB7-60125C7B15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923756</xdr:colOff>
      <xdr:row>4</xdr:row>
      <xdr:rowOff>66675</xdr:rowOff>
    </xdr:to>
    <xdr:pic>
      <xdr:nvPicPr>
        <xdr:cNvPr id="4" name="Picture 3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886031" cy="828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23</xdr:row>
      <xdr:rowOff>85725</xdr:rowOff>
    </xdr:from>
    <xdr:to>
      <xdr:col>4</xdr:col>
      <xdr:colOff>914400</xdr:colOff>
      <xdr:row>37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E3FEDFEC-502E-464A-ADC1-BAE8C2AC9D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923756</xdr:colOff>
      <xdr:row>4</xdr:row>
      <xdr:rowOff>66675</xdr:rowOff>
    </xdr:to>
    <xdr:pic>
      <xdr:nvPicPr>
        <xdr:cNvPr id="4" name="Picture 3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886031" cy="828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923756</xdr:colOff>
      <xdr:row>4</xdr:row>
      <xdr:rowOff>66675</xdr:rowOff>
    </xdr:to>
    <xdr:pic>
      <xdr:nvPicPr>
        <xdr:cNvPr id="2" name="Picture 1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031" cy="828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23</xdr:row>
      <xdr:rowOff>161925</xdr:rowOff>
    </xdr:from>
    <xdr:to>
      <xdr:col>4</xdr:col>
      <xdr:colOff>685800</xdr:colOff>
      <xdr:row>38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CE8E700-AD0A-4A51-8942-F2AB1EEA7B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923756</xdr:colOff>
      <xdr:row>4</xdr:row>
      <xdr:rowOff>66675</xdr:rowOff>
    </xdr:to>
    <xdr:pic>
      <xdr:nvPicPr>
        <xdr:cNvPr id="4" name="Picture 3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886031" cy="82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23</xdr:row>
      <xdr:rowOff>57150</xdr:rowOff>
    </xdr:from>
    <xdr:to>
      <xdr:col>4</xdr:col>
      <xdr:colOff>838200</xdr:colOff>
      <xdr:row>37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1E835DBE-C341-41B6-80E4-7A3E6AD89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923756</xdr:colOff>
      <xdr:row>4</xdr:row>
      <xdr:rowOff>66675</xdr:rowOff>
    </xdr:to>
    <xdr:pic>
      <xdr:nvPicPr>
        <xdr:cNvPr id="4" name="Picture 3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886031" cy="8286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449580</xdr:colOff>
      <xdr:row>11</xdr:row>
      <xdr:rowOff>3810</xdr:rowOff>
    </xdr:from>
    <xdr:to>
      <xdr:col>13</xdr:col>
      <xdr:colOff>76200</xdr:colOff>
      <xdr:row>26</xdr:row>
      <xdr:rowOff>3810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E5F75FC1-8610-479C-B7DA-D3EB3F0601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609431</xdr:colOff>
      <xdr:row>4</xdr:row>
      <xdr:rowOff>66675</xdr:rowOff>
    </xdr:to>
    <xdr:pic>
      <xdr:nvPicPr>
        <xdr:cNvPr id="3" name="Picture 2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638381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opLeftCell="A2" workbookViewId="0">
      <selection activeCell="A2" sqref="A1:XFD1048576"/>
    </sheetView>
  </sheetViews>
  <sheetFormatPr defaultColWidth="9.140625" defaultRowHeight="15"/>
  <cols>
    <col min="1" max="1" width="14.42578125" style="1" bestFit="1" customWidth="1"/>
    <col min="2" max="2" width="30" style="1" bestFit="1" customWidth="1"/>
    <col min="3" max="3" width="25.7109375" style="1" bestFit="1" customWidth="1"/>
    <col min="4" max="4" width="25" style="1" bestFit="1" customWidth="1"/>
    <col min="5" max="5" width="19.7109375" style="1" bestFit="1" customWidth="1"/>
    <col min="6" max="6" width="9.140625" style="1"/>
    <col min="7" max="7" width="10" style="1" bestFit="1" customWidth="1"/>
    <col min="8" max="9" width="9.140625" style="1"/>
    <col min="10" max="10" width="9.5703125" style="1" customWidth="1"/>
    <col min="11" max="16384" width="9.140625" style="1"/>
  </cols>
  <sheetData>
    <row r="1" spans="1:10">
      <c r="A1" s="19" t="s">
        <v>0</v>
      </c>
      <c r="B1" s="19"/>
      <c r="G1" s="1" t="s">
        <v>1</v>
      </c>
      <c r="H1" s="1" t="s">
        <v>2</v>
      </c>
      <c r="I1" s="1" t="s">
        <v>3</v>
      </c>
      <c r="J1" s="1" t="s">
        <v>4</v>
      </c>
    </row>
    <row r="2" spans="1:10">
      <c r="A2" s="1" t="s">
        <v>5</v>
      </c>
      <c r="B2" s="1" t="s">
        <v>6</v>
      </c>
      <c r="C2" s="1" t="s">
        <v>7</v>
      </c>
      <c r="D2" s="1" t="s">
        <v>8</v>
      </c>
      <c r="G2" s="1">
        <f>D3</f>
        <v>66.599999999999994</v>
      </c>
      <c r="H2" s="1">
        <f>IF(G2&lt;$C$9,$D$9,G2-$C$9+$D$9)</f>
        <v>-0.59499999999999997</v>
      </c>
      <c r="I2" s="1">
        <f>IF(G2&gt;$C$10,$D$10,$C$10-G2+$D$10)</f>
        <v>7.2575000000000056</v>
      </c>
      <c r="J2" s="1">
        <f>(SUM(H2:I2))*$B$6</f>
        <v>6662.5000000000055</v>
      </c>
    </row>
    <row r="3" spans="1:10">
      <c r="A3" s="1" t="s">
        <v>9</v>
      </c>
      <c r="B3" s="1">
        <v>74</v>
      </c>
      <c r="C3" s="1">
        <f>B3+(B3*10%)</f>
        <v>81.400000000000006</v>
      </c>
      <c r="D3" s="1">
        <f>B3-(B3*10%)</f>
        <v>66.599999999999994</v>
      </c>
      <c r="G3" s="1">
        <f>G2+0.25</f>
        <v>66.849999999999994</v>
      </c>
      <c r="H3" s="1">
        <f t="shared" ref="H3:H63" si="0">IF(G3&lt;$C$9,$D$9,G3-$C$9+$D$9)</f>
        <v>-0.59499999999999997</v>
      </c>
      <c r="I3" s="1">
        <f t="shared" ref="I3:I63" si="1">IF(G3&gt;$C$10,$D$10,$C$10-G3+$D$10)</f>
        <v>7.0075000000000056</v>
      </c>
      <c r="J3" s="1">
        <f t="shared" ref="J3:J63" si="2">(SUM(H3:I3))*$B$6</f>
        <v>6412.5000000000055</v>
      </c>
    </row>
    <row r="4" spans="1:10">
      <c r="A4" s="1" t="s">
        <v>10</v>
      </c>
      <c r="B4" s="1" t="s">
        <v>28</v>
      </c>
      <c r="G4" s="1">
        <f t="shared" ref="G4:G63" si="3">G3+0.25</f>
        <v>67.099999999999994</v>
      </c>
      <c r="H4" s="1">
        <f t="shared" si="0"/>
        <v>-0.59499999999999997</v>
      </c>
      <c r="I4" s="1">
        <f t="shared" si="1"/>
        <v>6.7575000000000056</v>
      </c>
      <c r="J4" s="1">
        <f t="shared" si="2"/>
        <v>6162.5000000000055</v>
      </c>
    </row>
    <row r="5" spans="1:10">
      <c r="A5" s="1" t="s">
        <v>11</v>
      </c>
      <c r="B5" s="2">
        <v>43917</v>
      </c>
      <c r="G5" s="1">
        <f t="shared" si="3"/>
        <v>67.349999999999994</v>
      </c>
      <c r="H5" s="1">
        <f t="shared" si="0"/>
        <v>-0.59499999999999997</v>
      </c>
      <c r="I5" s="1">
        <f t="shared" si="1"/>
        <v>6.5075000000000056</v>
      </c>
      <c r="J5" s="1">
        <f t="shared" si="2"/>
        <v>5912.5000000000055</v>
      </c>
    </row>
    <row r="6" spans="1:10">
      <c r="A6" s="1" t="s">
        <v>12</v>
      </c>
      <c r="B6" s="1">
        <v>1000</v>
      </c>
      <c r="G6" s="1">
        <f t="shared" si="3"/>
        <v>67.599999999999994</v>
      </c>
      <c r="H6" s="1">
        <f t="shared" si="0"/>
        <v>-0.59499999999999997</v>
      </c>
      <c r="I6" s="1">
        <f t="shared" si="1"/>
        <v>6.2575000000000056</v>
      </c>
      <c r="J6" s="1">
        <f t="shared" si="2"/>
        <v>5662.5000000000055</v>
      </c>
    </row>
    <row r="7" spans="1:10">
      <c r="G7" s="1">
        <f t="shared" si="3"/>
        <v>67.849999999999994</v>
      </c>
      <c r="H7" s="1">
        <f t="shared" si="0"/>
        <v>-0.59499999999999997</v>
      </c>
      <c r="I7" s="1">
        <f t="shared" si="1"/>
        <v>6.0075000000000056</v>
      </c>
      <c r="J7" s="1">
        <f t="shared" si="2"/>
        <v>5412.5000000000055</v>
      </c>
    </row>
    <row r="8" spans="1:10">
      <c r="A8" s="19" t="s">
        <v>13</v>
      </c>
      <c r="B8" s="19"/>
      <c r="C8" s="1" t="s">
        <v>14</v>
      </c>
      <c r="D8" s="1" t="s">
        <v>15</v>
      </c>
      <c r="E8" s="1" t="s">
        <v>30</v>
      </c>
      <c r="G8" s="1">
        <f t="shared" si="3"/>
        <v>68.099999999999994</v>
      </c>
      <c r="H8" s="1">
        <f t="shared" si="0"/>
        <v>-0.59499999999999997</v>
      </c>
      <c r="I8" s="1">
        <f t="shared" si="1"/>
        <v>5.7575000000000056</v>
      </c>
      <c r="J8" s="1">
        <f t="shared" si="2"/>
        <v>5162.5000000000055</v>
      </c>
    </row>
    <row r="9" spans="1:10">
      <c r="A9" s="1" t="s">
        <v>2</v>
      </c>
      <c r="B9" s="1" t="s">
        <v>16</v>
      </c>
      <c r="C9" s="1">
        <v>74.25</v>
      </c>
      <c r="D9" s="1">
        <v>-0.59499999999999997</v>
      </c>
      <c r="E9" s="19">
        <f>-D11*B6</f>
        <v>987.5</v>
      </c>
      <c r="G9" s="1">
        <f t="shared" si="3"/>
        <v>68.349999999999994</v>
      </c>
      <c r="H9" s="1">
        <f t="shared" si="0"/>
        <v>-0.59499999999999997</v>
      </c>
      <c r="I9" s="1">
        <f t="shared" si="1"/>
        <v>5.5075000000000056</v>
      </c>
      <c r="J9" s="1">
        <f t="shared" si="2"/>
        <v>4912.5000000000055</v>
      </c>
    </row>
    <row r="10" spans="1:10">
      <c r="A10" s="1" t="s">
        <v>17</v>
      </c>
      <c r="B10" s="1" t="s">
        <v>29</v>
      </c>
      <c r="C10" s="1">
        <v>74.25</v>
      </c>
      <c r="D10" s="1">
        <v>-0.39250000000000002</v>
      </c>
      <c r="E10" s="19"/>
      <c r="G10" s="1">
        <f t="shared" si="3"/>
        <v>68.599999999999994</v>
      </c>
      <c r="H10" s="1">
        <f t="shared" si="0"/>
        <v>-0.59499999999999997</v>
      </c>
      <c r="I10" s="1">
        <f t="shared" si="1"/>
        <v>5.2575000000000056</v>
      </c>
      <c r="J10" s="1">
        <f t="shared" si="2"/>
        <v>4662.5000000000055</v>
      </c>
    </row>
    <row r="11" spans="1:10">
      <c r="A11" s="19" t="s">
        <v>19</v>
      </c>
      <c r="B11" s="19"/>
      <c r="C11" s="19"/>
      <c r="D11" s="1">
        <f>SUM(D9:D10)</f>
        <v>-0.98750000000000004</v>
      </c>
      <c r="G11" s="1">
        <f t="shared" si="3"/>
        <v>68.849999999999994</v>
      </c>
      <c r="H11" s="1">
        <f t="shared" si="0"/>
        <v>-0.59499999999999997</v>
      </c>
      <c r="I11" s="1">
        <f t="shared" si="1"/>
        <v>5.0075000000000056</v>
      </c>
      <c r="J11" s="1">
        <f t="shared" si="2"/>
        <v>4412.5000000000055</v>
      </c>
    </row>
    <row r="12" spans="1:10">
      <c r="G12" s="1">
        <f t="shared" si="3"/>
        <v>69.099999999999994</v>
      </c>
      <c r="H12" s="1">
        <f t="shared" si="0"/>
        <v>-0.59499999999999997</v>
      </c>
      <c r="I12" s="1">
        <f t="shared" si="1"/>
        <v>4.7575000000000056</v>
      </c>
      <c r="J12" s="1">
        <f t="shared" si="2"/>
        <v>4162.5000000000055</v>
      </c>
    </row>
    <row r="13" spans="1:10">
      <c r="A13" s="19" t="s">
        <v>20</v>
      </c>
      <c r="B13" s="19"/>
      <c r="C13" s="19" t="s">
        <v>21</v>
      </c>
      <c r="D13" s="19"/>
      <c r="G13" s="1">
        <f t="shared" si="3"/>
        <v>69.349999999999994</v>
      </c>
      <c r="H13" s="1">
        <f t="shared" si="0"/>
        <v>-0.59499999999999997</v>
      </c>
      <c r="I13" s="1">
        <f t="shared" si="1"/>
        <v>4.5075000000000056</v>
      </c>
      <c r="J13" s="1">
        <f t="shared" si="2"/>
        <v>3912.5000000000059</v>
      </c>
    </row>
    <row r="14" spans="1:10" ht="15.75">
      <c r="A14" s="1" t="s">
        <v>22</v>
      </c>
      <c r="B14" s="1" t="s">
        <v>31</v>
      </c>
      <c r="C14" s="1" t="s">
        <v>23</v>
      </c>
      <c r="D14" s="3" t="e">
        <f>B14/E9</f>
        <v>#VALUE!</v>
      </c>
      <c r="G14" s="1">
        <f t="shared" si="3"/>
        <v>69.599999999999994</v>
      </c>
      <c r="H14" s="1">
        <f t="shared" si="0"/>
        <v>-0.59499999999999997</v>
      </c>
      <c r="I14" s="1">
        <f t="shared" si="1"/>
        <v>4.2575000000000056</v>
      </c>
      <c r="J14" s="1">
        <f t="shared" si="2"/>
        <v>3662.5000000000059</v>
      </c>
    </row>
    <row r="15" spans="1:10" ht="15.75">
      <c r="A15" s="1" t="s">
        <v>24</v>
      </c>
      <c r="B15" s="1">
        <f>D11*B6</f>
        <v>-987.5</v>
      </c>
      <c r="C15" s="1" t="s">
        <v>25</v>
      </c>
      <c r="D15" s="4">
        <f>B15/E9</f>
        <v>-1</v>
      </c>
      <c r="G15" s="1">
        <f t="shared" si="3"/>
        <v>69.849999999999994</v>
      </c>
      <c r="H15" s="1">
        <f t="shared" si="0"/>
        <v>-0.59499999999999997</v>
      </c>
      <c r="I15" s="1">
        <f t="shared" si="1"/>
        <v>4.0075000000000056</v>
      </c>
      <c r="J15" s="1">
        <f t="shared" si="2"/>
        <v>3412.5000000000059</v>
      </c>
    </row>
    <row r="16" spans="1:10">
      <c r="A16" s="19" t="s">
        <v>26</v>
      </c>
      <c r="B16" s="1">
        <f>C9-D11</f>
        <v>75.237499999999997</v>
      </c>
      <c r="D16" s="5"/>
      <c r="G16" s="1">
        <f t="shared" si="3"/>
        <v>70.099999999999994</v>
      </c>
      <c r="H16" s="1">
        <f t="shared" si="0"/>
        <v>-0.59499999999999997</v>
      </c>
      <c r="I16" s="1">
        <f t="shared" si="1"/>
        <v>3.7575000000000056</v>
      </c>
      <c r="J16" s="1">
        <f t="shared" si="2"/>
        <v>3162.5000000000059</v>
      </c>
    </row>
    <row r="17" spans="1:10">
      <c r="A17" s="19"/>
      <c r="B17" s="1">
        <f>C10+D11</f>
        <v>73.262500000000003</v>
      </c>
      <c r="G17" s="1">
        <f t="shared" si="3"/>
        <v>70.349999999999994</v>
      </c>
      <c r="H17" s="1">
        <f t="shared" si="0"/>
        <v>-0.59499999999999997</v>
      </c>
      <c r="I17" s="1">
        <f t="shared" si="1"/>
        <v>3.5075000000000056</v>
      </c>
      <c r="J17" s="1">
        <f t="shared" si="2"/>
        <v>2912.5000000000059</v>
      </c>
    </row>
    <row r="18" spans="1:10">
      <c r="A18" s="19" t="s">
        <v>27</v>
      </c>
      <c r="B18" s="19"/>
      <c r="C18" s="19"/>
      <c r="D18" s="19"/>
      <c r="G18" s="1">
        <f t="shared" si="3"/>
        <v>70.599999999999994</v>
      </c>
      <c r="H18" s="1">
        <f t="shared" si="0"/>
        <v>-0.59499999999999997</v>
      </c>
      <c r="I18" s="1">
        <f t="shared" si="1"/>
        <v>3.2575000000000056</v>
      </c>
      <c r="J18" s="1">
        <f t="shared" si="2"/>
        <v>2662.5000000000059</v>
      </c>
    </row>
    <row r="19" spans="1:10">
      <c r="C19" s="19"/>
      <c r="D19" s="19"/>
      <c r="G19" s="1">
        <f t="shared" si="3"/>
        <v>70.849999999999994</v>
      </c>
      <c r="H19" s="1">
        <f t="shared" si="0"/>
        <v>-0.59499999999999997</v>
      </c>
      <c r="I19" s="1">
        <f t="shared" si="1"/>
        <v>3.0075000000000056</v>
      </c>
      <c r="J19" s="1">
        <f t="shared" si="2"/>
        <v>2412.5000000000059</v>
      </c>
    </row>
    <row r="20" spans="1:10">
      <c r="C20" s="19"/>
      <c r="D20" s="19"/>
      <c r="G20" s="1">
        <f t="shared" si="3"/>
        <v>71.099999999999994</v>
      </c>
      <c r="H20" s="1">
        <f t="shared" si="0"/>
        <v>-0.59499999999999997</v>
      </c>
      <c r="I20" s="1">
        <f t="shared" si="1"/>
        <v>2.7575000000000056</v>
      </c>
      <c r="J20" s="1">
        <f t="shared" si="2"/>
        <v>2162.5000000000059</v>
      </c>
    </row>
    <row r="21" spans="1:10">
      <c r="C21" s="19"/>
      <c r="D21" s="19"/>
      <c r="G21" s="1">
        <f t="shared" si="3"/>
        <v>71.349999999999994</v>
      </c>
      <c r="H21" s="1">
        <f t="shared" si="0"/>
        <v>-0.59499999999999997</v>
      </c>
      <c r="I21" s="1">
        <f t="shared" si="1"/>
        <v>2.5075000000000056</v>
      </c>
      <c r="J21" s="1">
        <f t="shared" si="2"/>
        <v>1912.5000000000057</v>
      </c>
    </row>
    <row r="22" spans="1:10">
      <c r="C22" s="19"/>
      <c r="D22" s="19"/>
      <c r="G22" s="1">
        <f t="shared" si="3"/>
        <v>71.599999999999994</v>
      </c>
      <c r="H22" s="1">
        <f t="shared" si="0"/>
        <v>-0.59499999999999997</v>
      </c>
      <c r="I22" s="1">
        <f t="shared" si="1"/>
        <v>2.2575000000000056</v>
      </c>
      <c r="J22" s="1">
        <f t="shared" si="2"/>
        <v>1662.5000000000057</v>
      </c>
    </row>
    <row r="23" spans="1:10">
      <c r="C23" s="19"/>
      <c r="D23" s="19"/>
      <c r="G23" s="1">
        <f t="shared" si="3"/>
        <v>71.849999999999994</v>
      </c>
      <c r="H23" s="1">
        <f t="shared" si="0"/>
        <v>-0.59499999999999997</v>
      </c>
      <c r="I23" s="1">
        <f t="shared" si="1"/>
        <v>2.0075000000000056</v>
      </c>
      <c r="J23" s="1">
        <f t="shared" si="2"/>
        <v>1412.5000000000057</v>
      </c>
    </row>
    <row r="24" spans="1:10">
      <c r="C24" s="19"/>
      <c r="D24" s="19"/>
      <c r="G24" s="1">
        <f t="shared" si="3"/>
        <v>72.099999999999994</v>
      </c>
      <c r="H24" s="1">
        <f t="shared" si="0"/>
        <v>-0.59499999999999997</v>
      </c>
      <c r="I24" s="1">
        <f t="shared" si="1"/>
        <v>1.7575000000000056</v>
      </c>
      <c r="J24" s="1">
        <f t="shared" si="2"/>
        <v>1162.5000000000057</v>
      </c>
    </row>
    <row r="25" spans="1:10">
      <c r="C25" s="19"/>
      <c r="D25" s="19"/>
      <c r="G25" s="1">
        <f t="shared" si="3"/>
        <v>72.349999999999994</v>
      </c>
      <c r="H25" s="1">
        <f t="shared" si="0"/>
        <v>-0.59499999999999997</v>
      </c>
      <c r="I25" s="1">
        <f t="shared" si="1"/>
        <v>1.5075000000000056</v>
      </c>
      <c r="J25" s="1">
        <f t="shared" si="2"/>
        <v>912.50000000000568</v>
      </c>
    </row>
    <row r="26" spans="1:10">
      <c r="C26" s="19"/>
      <c r="D26" s="19"/>
      <c r="G26" s="1">
        <f t="shared" si="3"/>
        <v>72.599999999999994</v>
      </c>
      <c r="H26" s="1">
        <f t="shared" si="0"/>
        <v>-0.59499999999999997</v>
      </c>
      <c r="I26" s="1">
        <f t="shared" si="1"/>
        <v>1.2575000000000056</v>
      </c>
      <c r="J26" s="1">
        <f t="shared" si="2"/>
        <v>662.50000000000568</v>
      </c>
    </row>
    <row r="27" spans="1:10">
      <c r="C27" s="19"/>
      <c r="D27" s="19"/>
      <c r="G27" s="1">
        <f t="shared" si="3"/>
        <v>72.849999999999994</v>
      </c>
      <c r="H27" s="1">
        <f t="shared" si="0"/>
        <v>-0.59499999999999997</v>
      </c>
      <c r="I27" s="1">
        <f t="shared" si="1"/>
        <v>1.0075000000000056</v>
      </c>
      <c r="J27" s="1">
        <f t="shared" si="2"/>
        <v>412.50000000000563</v>
      </c>
    </row>
    <row r="28" spans="1:10">
      <c r="G28" s="1">
        <f t="shared" si="3"/>
        <v>73.099999999999994</v>
      </c>
      <c r="H28" s="1">
        <f t="shared" si="0"/>
        <v>-0.59499999999999997</v>
      </c>
      <c r="I28" s="1">
        <f t="shared" si="1"/>
        <v>0.75750000000000561</v>
      </c>
      <c r="J28" s="1">
        <f t="shared" si="2"/>
        <v>162.50000000000563</v>
      </c>
    </row>
    <row r="29" spans="1:10">
      <c r="G29" s="1">
        <f t="shared" si="3"/>
        <v>73.349999999999994</v>
      </c>
      <c r="H29" s="1">
        <f t="shared" si="0"/>
        <v>-0.59499999999999997</v>
      </c>
      <c r="I29" s="1">
        <f t="shared" si="1"/>
        <v>0.50750000000000561</v>
      </c>
      <c r="J29" s="1">
        <f t="shared" si="2"/>
        <v>-87.499999999994358</v>
      </c>
    </row>
    <row r="30" spans="1:10">
      <c r="G30" s="1">
        <f t="shared" si="3"/>
        <v>73.599999999999994</v>
      </c>
      <c r="H30" s="1">
        <f t="shared" si="0"/>
        <v>-0.59499999999999997</v>
      </c>
      <c r="I30" s="1">
        <f t="shared" si="1"/>
        <v>0.25750000000000567</v>
      </c>
      <c r="J30" s="1">
        <f t="shared" si="2"/>
        <v>-337.49999999999432</v>
      </c>
    </row>
    <row r="31" spans="1:10">
      <c r="G31" s="1">
        <f t="shared" si="3"/>
        <v>73.849999999999994</v>
      </c>
      <c r="H31" s="1">
        <f t="shared" si="0"/>
        <v>-0.59499999999999997</v>
      </c>
      <c r="I31" s="1">
        <f t="shared" si="1"/>
        <v>7.5000000000056688E-3</v>
      </c>
      <c r="J31" s="1">
        <f t="shared" si="2"/>
        <v>-587.49999999999432</v>
      </c>
    </row>
    <row r="32" spans="1:10">
      <c r="G32" s="1">
        <f t="shared" si="3"/>
        <v>74.099999999999994</v>
      </c>
      <c r="H32" s="1">
        <f t="shared" si="0"/>
        <v>-0.59499999999999997</v>
      </c>
      <c r="I32" s="1">
        <f t="shared" si="1"/>
        <v>-0.24249999999999433</v>
      </c>
      <c r="J32" s="1">
        <f t="shared" si="2"/>
        <v>-837.49999999999432</v>
      </c>
    </row>
    <row r="33" spans="7:10">
      <c r="G33" s="1">
        <f t="shared" si="3"/>
        <v>74.349999999999994</v>
      </c>
      <c r="H33" s="1">
        <f t="shared" si="0"/>
        <v>-0.49500000000000566</v>
      </c>
      <c r="I33" s="1">
        <f t="shared" si="1"/>
        <v>-0.39250000000000002</v>
      </c>
      <c r="J33" s="1">
        <f t="shared" si="2"/>
        <v>-887.50000000000568</v>
      </c>
    </row>
    <row r="34" spans="7:10">
      <c r="G34" s="1">
        <f t="shared" si="3"/>
        <v>74.599999999999994</v>
      </c>
      <c r="H34" s="1">
        <f t="shared" si="0"/>
        <v>-0.24500000000000566</v>
      </c>
      <c r="I34" s="1">
        <f t="shared" si="1"/>
        <v>-0.39250000000000002</v>
      </c>
      <c r="J34" s="1">
        <f t="shared" si="2"/>
        <v>-637.50000000000568</v>
      </c>
    </row>
    <row r="35" spans="7:10">
      <c r="G35" s="1">
        <f t="shared" si="3"/>
        <v>74.849999999999994</v>
      </c>
      <c r="H35" s="1">
        <f t="shared" si="0"/>
        <v>4.9999999999943423E-3</v>
      </c>
      <c r="I35" s="1">
        <f t="shared" si="1"/>
        <v>-0.39250000000000002</v>
      </c>
      <c r="J35" s="1">
        <f t="shared" si="2"/>
        <v>-387.50000000000568</v>
      </c>
    </row>
    <row r="36" spans="7:10">
      <c r="G36" s="1">
        <f t="shared" si="3"/>
        <v>75.099999999999994</v>
      </c>
      <c r="H36" s="1">
        <f t="shared" si="0"/>
        <v>0.25499999999999434</v>
      </c>
      <c r="I36" s="1">
        <f t="shared" si="1"/>
        <v>-0.39250000000000002</v>
      </c>
      <c r="J36" s="1">
        <f t="shared" si="2"/>
        <v>-137.50000000000568</v>
      </c>
    </row>
    <row r="37" spans="7:10">
      <c r="G37" s="1">
        <f t="shared" si="3"/>
        <v>75.349999999999994</v>
      </c>
      <c r="H37" s="1">
        <f t="shared" si="0"/>
        <v>0.50499999999999434</v>
      </c>
      <c r="I37" s="1">
        <f t="shared" si="1"/>
        <v>-0.39250000000000002</v>
      </c>
      <c r="J37" s="1">
        <f t="shared" si="2"/>
        <v>112.49999999999433</v>
      </c>
    </row>
    <row r="38" spans="7:10">
      <c r="G38" s="1">
        <f t="shared" si="3"/>
        <v>75.599999999999994</v>
      </c>
      <c r="H38" s="1">
        <f t="shared" si="0"/>
        <v>0.75499999999999434</v>
      </c>
      <c r="I38" s="1">
        <f t="shared" si="1"/>
        <v>-0.39250000000000002</v>
      </c>
      <c r="J38" s="1">
        <f t="shared" si="2"/>
        <v>362.49999999999432</v>
      </c>
    </row>
    <row r="39" spans="7:10">
      <c r="G39" s="1">
        <f t="shared" si="3"/>
        <v>75.849999999999994</v>
      </c>
      <c r="H39" s="1">
        <f t="shared" si="0"/>
        <v>1.0049999999999943</v>
      </c>
      <c r="I39" s="1">
        <f t="shared" si="1"/>
        <v>-0.39250000000000002</v>
      </c>
      <c r="J39" s="1">
        <f t="shared" si="2"/>
        <v>612.49999999999432</v>
      </c>
    </row>
    <row r="40" spans="7:10">
      <c r="G40" s="1">
        <f t="shared" si="3"/>
        <v>76.099999999999994</v>
      </c>
      <c r="H40" s="1">
        <f t="shared" si="0"/>
        <v>1.2549999999999943</v>
      </c>
      <c r="I40" s="1">
        <f t="shared" si="1"/>
        <v>-0.39250000000000002</v>
      </c>
      <c r="J40" s="1">
        <f t="shared" si="2"/>
        <v>862.49999999999432</v>
      </c>
    </row>
    <row r="41" spans="7:10">
      <c r="G41" s="1">
        <f t="shared" si="3"/>
        <v>76.349999999999994</v>
      </c>
      <c r="H41" s="1">
        <f t="shared" si="0"/>
        <v>1.5049999999999943</v>
      </c>
      <c r="I41" s="1">
        <f t="shared" si="1"/>
        <v>-0.39250000000000002</v>
      </c>
      <c r="J41" s="1">
        <f t="shared" si="2"/>
        <v>1112.4999999999943</v>
      </c>
    </row>
    <row r="42" spans="7:10">
      <c r="G42" s="1">
        <f t="shared" si="3"/>
        <v>76.599999999999994</v>
      </c>
      <c r="H42" s="1">
        <f t="shared" si="0"/>
        <v>1.7549999999999943</v>
      </c>
      <c r="I42" s="1">
        <f t="shared" si="1"/>
        <v>-0.39250000000000002</v>
      </c>
      <c r="J42" s="1">
        <f t="shared" si="2"/>
        <v>1362.4999999999943</v>
      </c>
    </row>
    <row r="43" spans="7:10">
      <c r="G43" s="1">
        <f t="shared" si="3"/>
        <v>76.849999999999994</v>
      </c>
      <c r="H43" s="1">
        <f t="shared" si="0"/>
        <v>2.0049999999999946</v>
      </c>
      <c r="I43" s="1">
        <f t="shared" si="1"/>
        <v>-0.39250000000000002</v>
      </c>
      <c r="J43" s="1">
        <f t="shared" si="2"/>
        <v>1612.4999999999945</v>
      </c>
    </row>
    <row r="44" spans="7:10">
      <c r="G44" s="1">
        <f t="shared" si="3"/>
        <v>77.099999999999994</v>
      </c>
      <c r="H44" s="1">
        <f t="shared" si="0"/>
        <v>2.2549999999999946</v>
      </c>
      <c r="I44" s="1">
        <f t="shared" si="1"/>
        <v>-0.39250000000000002</v>
      </c>
      <c r="J44" s="1">
        <f t="shared" si="2"/>
        <v>1862.4999999999945</v>
      </c>
    </row>
    <row r="45" spans="7:10">
      <c r="G45" s="1">
        <f t="shared" si="3"/>
        <v>77.349999999999994</v>
      </c>
      <c r="H45" s="1">
        <f t="shared" si="0"/>
        <v>2.5049999999999946</v>
      </c>
      <c r="I45" s="1">
        <f t="shared" si="1"/>
        <v>-0.39250000000000002</v>
      </c>
      <c r="J45" s="1">
        <f t="shared" si="2"/>
        <v>2112.4999999999945</v>
      </c>
    </row>
    <row r="46" spans="7:10">
      <c r="G46" s="1">
        <f t="shared" si="3"/>
        <v>77.599999999999994</v>
      </c>
      <c r="H46" s="1">
        <f t="shared" si="0"/>
        <v>2.7549999999999946</v>
      </c>
      <c r="I46" s="1">
        <f t="shared" si="1"/>
        <v>-0.39250000000000002</v>
      </c>
      <c r="J46" s="1">
        <f t="shared" si="2"/>
        <v>2362.4999999999945</v>
      </c>
    </row>
    <row r="47" spans="7:10">
      <c r="G47" s="1">
        <f t="shared" si="3"/>
        <v>77.849999999999994</v>
      </c>
      <c r="H47" s="1">
        <f t="shared" si="0"/>
        <v>3.0049999999999946</v>
      </c>
      <c r="I47" s="1">
        <f t="shared" si="1"/>
        <v>-0.39250000000000002</v>
      </c>
      <c r="J47" s="1">
        <f t="shared" si="2"/>
        <v>2612.4999999999945</v>
      </c>
    </row>
    <row r="48" spans="7:10">
      <c r="G48" s="1">
        <f t="shared" si="3"/>
        <v>78.099999999999994</v>
      </c>
      <c r="H48" s="1">
        <f t="shared" si="0"/>
        <v>3.2549999999999946</v>
      </c>
      <c r="I48" s="1">
        <f t="shared" si="1"/>
        <v>-0.39250000000000002</v>
      </c>
      <c r="J48" s="1">
        <f t="shared" si="2"/>
        <v>2862.4999999999945</v>
      </c>
    </row>
    <row r="49" spans="7:10">
      <c r="G49" s="1">
        <f t="shared" si="3"/>
        <v>78.349999999999994</v>
      </c>
      <c r="H49" s="1">
        <f t="shared" si="0"/>
        <v>3.5049999999999946</v>
      </c>
      <c r="I49" s="1">
        <f t="shared" si="1"/>
        <v>-0.39250000000000002</v>
      </c>
      <c r="J49" s="1">
        <f t="shared" si="2"/>
        <v>3112.4999999999945</v>
      </c>
    </row>
    <row r="50" spans="7:10">
      <c r="G50" s="1">
        <f t="shared" si="3"/>
        <v>78.599999999999994</v>
      </c>
      <c r="H50" s="1">
        <f t="shared" si="0"/>
        <v>3.7549999999999946</v>
      </c>
      <c r="I50" s="1">
        <f t="shared" si="1"/>
        <v>-0.39250000000000002</v>
      </c>
      <c r="J50" s="1">
        <f t="shared" si="2"/>
        <v>3362.4999999999945</v>
      </c>
    </row>
    <row r="51" spans="7:10">
      <c r="G51" s="1">
        <f t="shared" si="3"/>
        <v>78.849999999999994</v>
      </c>
      <c r="H51" s="1">
        <f t="shared" si="0"/>
        <v>4.0049999999999946</v>
      </c>
      <c r="I51" s="1">
        <f t="shared" si="1"/>
        <v>-0.39250000000000002</v>
      </c>
      <c r="J51" s="1">
        <f t="shared" si="2"/>
        <v>3612.4999999999945</v>
      </c>
    </row>
    <row r="52" spans="7:10">
      <c r="G52" s="1">
        <f t="shared" si="3"/>
        <v>79.099999999999994</v>
      </c>
      <c r="H52" s="1">
        <f t="shared" si="0"/>
        <v>4.2549999999999946</v>
      </c>
      <c r="I52" s="1">
        <f t="shared" si="1"/>
        <v>-0.39250000000000002</v>
      </c>
      <c r="J52" s="1">
        <f t="shared" si="2"/>
        <v>3862.4999999999945</v>
      </c>
    </row>
    <row r="53" spans="7:10">
      <c r="G53" s="1">
        <f t="shared" si="3"/>
        <v>79.349999999999994</v>
      </c>
      <c r="H53" s="1">
        <f t="shared" si="0"/>
        <v>4.5049999999999946</v>
      </c>
      <c r="I53" s="1">
        <f t="shared" si="1"/>
        <v>-0.39250000000000002</v>
      </c>
      <c r="J53" s="1">
        <f t="shared" si="2"/>
        <v>4112.4999999999945</v>
      </c>
    </row>
    <row r="54" spans="7:10">
      <c r="G54" s="1">
        <f t="shared" si="3"/>
        <v>79.599999999999994</v>
      </c>
      <c r="H54" s="1">
        <f t="shared" si="0"/>
        <v>4.7549999999999946</v>
      </c>
      <c r="I54" s="1">
        <f t="shared" si="1"/>
        <v>-0.39250000000000002</v>
      </c>
      <c r="J54" s="1">
        <f t="shared" si="2"/>
        <v>4362.4999999999945</v>
      </c>
    </row>
    <row r="55" spans="7:10">
      <c r="G55" s="1">
        <f t="shared" si="3"/>
        <v>79.849999999999994</v>
      </c>
      <c r="H55" s="1">
        <f t="shared" si="0"/>
        <v>5.0049999999999946</v>
      </c>
      <c r="I55" s="1">
        <f t="shared" si="1"/>
        <v>-0.39250000000000002</v>
      </c>
      <c r="J55" s="1">
        <f t="shared" si="2"/>
        <v>4612.4999999999945</v>
      </c>
    </row>
    <row r="56" spans="7:10">
      <c r="G56" s="1">
        <f t="shared" si="3"/>
        <v>80.099999999999994</v>
      </c>
      <c r="H56" s="1">
        <f t="shared" si="0"/>
        <v>5.2549999999999946</v>
      </c>
      <c r="I56" s="1">
        <f t="shared" si="1"/>
        <v>-0.39250000000000002</v>
      </c>
      <c r="J56" s="1">
        <f t="shared" si="2"/>
        <v>4862.4999999999945</v>
      </c>
    </row>
    <row r="57" spans="7:10">
      <c r="G57" s="1">
        <f t="shared" si="3"/>
        <v>80.349999999999994</v>
      </c>
      <c r="H57" s="1">
        <f t="shared" si="0"/>
        <v>5.5049999999999946</v>
      </c>
      <c r="I57" s="1">
        <f t="shared" si="1"/>
        <v>-0.39250000000000002</v>
      </c>
      <c r="J57" s="1">
        <f t="shared" si="2"/>
        <v>5112.4999999999945</v>
      </c>
    </row>
    <row r="58" spans="7:10">
      <c r="G58" s="1">
        <f t="shared" si="3"/>
        <v>80.599999999999994</v>
      </c>
      <c r="H58" s="1">
        <f t="shared" si="0"/>
        <v>5.7549999999999946</v>
      </c>
      <c r="I58" s="1">
        <f t="shared" si="1"/>
        <v>-0.39250000000000002</v>
      </c>
      <c r="J58" s="1">
        <f t="shared" si="2"/>
        <v>5362.4999999999945</v>
      </c>
    </row>
    <row r="59" spans="7:10">
      <c r="G59" s="1">
        <f t="shared" si="3"/>
        <v>80.849999999999994</v>
      </c>
      <c r="H59" s="1">
        <f t="shared" si="0"/>
        <v>6.0049999999999946</v>
      </c>
      <c r="I59" s="1">
        <f t="shared" si="1"/>
        <v>-0.39250000000000002</v>
      </c>
      <c r="J59" s="1">
        <f t="shared" si="2"/>
        <v>5612.4999999999945</v>
      </c>
    </row>
    <row r="60" spans="7:10">
      <c r="G60" s="1">
        <f t="shared" si="3"/>
        <v>81.099999999999994</v>
      </c>
      <c r="H60" s="1">
        <f t="shared" si="0"/>
        <v>6.2549999999999946</v>
      </c>
      <c r="I60" s="1">
        <f t="shared" si="1"/>
        <v>-0.39250000000000002</v>
      </c>
      <c r="J60" s="1">
        <f t="shared" si="2"/>
        <v>5862.4999999999945</v>
      </c>
    </row>
    <row r="61" spans="7:10">
      <c r="G61" s="1">
        <f t="shared" si="3"/>
        <v>81.349999999999994</v>
      </c>
      <c r="H61" s="1">
        <f t="shared" si="0"/>
        <v>6.5049999999999946</v>
      </c>
      <c r="I61" s="1">
        <f t="shared" si="1"/>
        <v>-0.39250000000000002</v>
      </c>
      <c r="J61" s="1">
        <f t="shared" si="2"/>
        <v>6112.4999999999945</v>
      </c>
    </row>
    <row r="62" spans="7:10">
      <c r="G62" s="1">
        <f t="shared" si="3"/>
        <v>81.599999999999994</v>
      </c>
      <c r="H62" s="1">
        <f t="shared" si="0"/>
        <v>6.7549999999999946</v>
      </c>
      <c r="I62" s="1">
        <f t="shared" si="1"/>
        <v>-0.39250000000000002</v>
      </c>
      <c r="J62" s="1">
        <f t="shared" si="2"/>
        <v>6362.4999999999945</v>
      </c>
    </row>
    <row r="63" spans="7:10">
      <c r="G63" s="1">
        <f t="shared" si="3"/>
        <v>81.849999999999994</v>
      </c>
      <c r="H63" s="1">
        <f t="shared" si="0"/>
        <v>7.0049999999999946</v>
      </c>
      <c r="I63" s="1">
        <f t="shared" si="1"/>
        <v>-0.39250000000000002</v>
      </c>
      <c r="J63" s="1">
        <f t="shared" si="2"/>
        <v>6612.4999999999945</v>
      </c>
    </row>
  </sheetData>
  <mergeCells count="9">
    <mergeCell ref="A18:B18"/>
    <mergeCell ref="C18:D27"/>
    <mergeCell ref="A16:A17"/>
    <mergeCell ref="A1:B1"/>
    <mergeCell ref="A8:B8"/>
    <mergeCell ref="E9:E10"/>
    <mergeCell ref="A11:C11"/>
    <mergeCell ref="A13:B13"/>
    <mergeCell ref="C13:D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sqref="A1:XFD1048576"/>
    </sheetView>
  </sheetViews>
  <sheetFormatPr defaultColWidth="9.140625" defaultRowHeight="15"/>
  <cols>
    <col min="1" max="1" width="14.42578125" style="1" bestFit="1" customWidth="1"/>
    <col min="2" max="2" width="30" style="1" bestFit="1" customWidth="1"/>
    <col min="3" max="3" width="25.7109375" style="1" bestFit="1" customWidth="1"/>
    <col min="4" max="4" width="25" style="1" bestFit="1" customWidth="1"/>
    <col min="5" max="5" width="19.7109375" style="1" bestFit="1" customWidth="1"/>
    <col min="6" max="6" width="9.140625" style="1"/>
    <col min="7" max="7" width="10" style="1" bestFit="1" customWidth="1"/>
    <col min="8" max="9" width="9.140625" style="1"/>
    <col min="10" max="10" width="9.5703125" style="1" customWidth="1"/>
    <col min="11" max="16384" width="9.140625" style="1"/>
  </cols>
  <sheetData>
    <row r="1" spans="1:10">
      <c r="A1" s="19" t="s">
        <v>0</v>
      </c>
      <c r="B1" s="19"/>
      <c r="G1" s="1" t="s">
        <v>1</v>
      </c>
      <c r="H1" s="1" t="s">
        <v>2</v>
      </c>
      <c r="I1" s="1" t="s">
        <v>3</v>
      </c>
      <c r="J1" s="1" t="s">
        <v>4</v>
      </c>
    </row>
    <row r="2" spans="1:10">
      <c r="A2" s="1" t="s">
        <v>5</v>
      </c>
      <c r="B2" s="1" t="s">
        <v>6</v>
      </c>
      <c r="C2" s="1" t="s">
        <v>7</v>
      </c>
      <c r="D2" s="1" t="s">
        <v>8</v>
      </c>
      <c r="G2" s="1">
        <f>D3</f>
        <v>66.599999999999994</v>
      </c>
      <c r="H2" s="1">
        <f>IF(G2&lt;$C$9,$D$9,$C$9-G2+$D$9)</f>
        <v>0.59499999999999997</v>
      </c>
      <c r="I2" s="1">
        <f>IF(G2&gt;$C$10,$D$10,G2-$C$10+$D$10)</f>
        <v>-7.2575000000000056</v>
      </c>
      <c r="J2" s="1">
        <f>(SUM(H2:I2))*$B$6</f>
        <v>-6662.5000000000055</v>
      </c>
    </row>
    <row r="3" spans="1:10">
      <c r="A3" s="1" t="s">
        <v>9</v>
      </c>
      <c r="B3" s="1">
        <v>74</v>
      </c>
      <c r="C3" s="1">
        <f>B3+(B3*10%)</f>
        <v>81.400000000000006</v>
      </c>
      <c r="D3" s="1">
        <f>B3-(B3*10%)</f>
        <v>66.599999999999994</v>
      </c>
      <c r="G3" s="1">
        <f>G2+0.25</f>
        <v>66.849999999999994</v>
      </c>
      <c r="H3" s="1">
        <f t="shared" ref="H3:H63" si="0">IF(G3&lt;$C$9,$D$9,$C$9-G3+$D$9)</f>
        <v>0.59499999999999997</v>
      </c>
      <c r="I3" s="1">
        <f t="shared" ref="I3:I63" si="1">IF(G3&gt;$C$10,$D$10,G3-$C$10+$D$10)</f>
        <v>-7.0075000000000056</v>
      </c>
      <c r="J3" s="1">
        <f t="shared" ref="J3:J63" si="2">(SUM(H3:I3))*$B$6</f>
        <v>-6412.5000000000055</v>
      </c>
    </row>
    <row r="4" spans="1:10">
      <c r="A4" s="1" t="s">
        <v>10</v>
      </c>
      <c r="B4" s="1" t="s">
        <v>32</v>
      </c>
      <c r="G4" s="1">
        <f t="shared" ref="G4:G63" si="3">G3+0.25</f>
        <v>67.099999999999994</v>
      </c>
      <c r="H4" s="1">
        <f t="shared" si="0"/>
        <v>0.59499999999999997</v>
      </c>
      <c r="I4" s="1">
        <f t="shared" si="1"/>
        <v>-6.7575000000000056</v>
      </c>
      <c r="J4" s="1">
        <f t="shared" si="2"/>
        <v>-6162.5000000000055</v>
      </c>
    </row>
    <row r="5" spans="1:10">
      <c r="A5" s="1" t="s">
        <v>11</v>
      </c>
      <c r="B5" s="2">
        <v>43917</v>
      </c>
      <c r="G5" s="1">
        <f t="shared" si="3"/>
        <v>67.349999999999994</v>
      </c>
      <c r="H5" s="1">
        <f t="shared" si="0"/>
        <v>0.59499999999999997</v>
      </c>
      <c r="I5" s="1">
        <f t="shared" si="1"/>
        <v>-6.5075000000000056</v>
      </c>
      <c r="J5" s="1">
        <f t="shared" si="2"/>
        <v>-5912.5000000000055</v>
      </c>
    </row>
    <row r="6" spans="1:10">
      <c r="A6" s="1" t="s">
        <v>12</v>
      </c>
      <c r="B6" s="1">
        <v>1000</v>
      </c>
      <c r="G6" s="1">
        <f t="shared" si="3"/>
        <v>67.599999999999994</v>
      </c>
      <c r="H6" s="1">
        <f t="shared" si="0"/>
        <v>0.59499999999999997</v>
      </c>
      <c r="I6" s="1">
        <f t="shared" si="1"/>
        <v>-6.2575000000000056</v>
      </c>
      <c r="J6" s="1">
        <f t="shared" si="2"/>
        <v>-5662.5000000000055</v>
      </c>
    </row>
    <row r="7" spans="1:10">
      <c r="G7" s="1">
        <f t="shared" si="3"/>
        <v>67.849999999999994</v>
      </c>
      <c r="H7" s="1">
        <f t="shared" si="0"/>
        <v>0.59499999999999997</v>
      </c>
      <c r="I7" s="1">
        <f t="shared" si="1"/>
        <v>-6.0075000000000056</v>
      </c>
      <c r="J7" s="1">
        <f t="shared" si="2"/>
        <v>-5412.5000000000055</v>
      </c>
    </row>
    <row r="8" spans="1:10">
      <c r="A8" s="19" t="s">
        <v>13</v>
      </c>
      <c r="B8" s="19"/>
      <c r="C8" s="1" t="s">
        <v>14</v>
      </c>
      <c r="D8" s="1" t="s">
        <v>15</v>
      </c>
      <c r="E8" s="1" t="s">
        <v>30</v>
      </c>
      <c r="G8" s="1">
        <f t="shared" si="3"/>
        <v>68.099999999999994</v>
      </c>
      <c r="H8" s="1">
        <f t="shared" si="0"/>
        <v>0.59499999999999997</v>
      </c>
      <c r="I8" s="1">
        <f t="shared" si="1"/>
        <v>-5.7575000000000056</v>
      </c>
      <c r="J8" s="1">
        <f t="shared" si="2"/>
        <v>-5162.5000000000055</v>
      </c>
    </row>
    <row r="9" spans="1:10">
      <c r="A9" s="1" t="s">
        <v>2</v>
      </c>
      <c r="B9" s="1" t="s">
        <v>34</v>
      </c>
      <c r="C9" s="1">
        <v>74.25</v>
      </c>
      <c r="D9" s="1">
        <v>0.59499999999999997</v>
      </c>
      <c r="E9" s="19">
        <v>4079</v>
      </c>
      <c r="G9" s="1">
        <f t="shared" si="3"/>
        <v>68.349999999999994</v>
      </c>
      <c r="H9" s="1">
        <f t="shared" si="0"/>
        <v>0.59499999999999997</v>
      </c>
      <c r="I9" s="1">
        <f t="shared" si="1"/>
        <v>-5.5075000000000056</v>
      </c>
      <c r="J9" s="1">
        <f t="shared" si="2"/>
        <v>-4912.5000000000055</v>
      </c>
    </row>
    <row r="10" spans="1:10">
      <c r="A10" s="1" t="s">
        <v>17</v>
      </c>
      <c r="B10" s="1" t="s">
        <v>33</v>
      </c>
      <c r="C10" s="1">
        <v>74.25</v>
      </c>
      <c r="D10" s="1">
        <v>0.39250000000000002</v>
      </c>
      <c r="E10" s="19"/>
      <c r="G10" s="1">
        <f t="shared" si="3"/>
        <v>68.599999999999994</v>
      </c>
      <c r="H10" s="1">
        <f t="shared" si="0"/>
        <v>0.59499999999999997</v>
      </c>
      <c r="I10" s="1">
        <f t="shared" si="1"/>
        <v>-5.2575000000000056</v>
      </c>
      <c r="J10" s="1">
        <f t="shared" si="2"/>
        <v>-4662.5000000000055</v>
      </c>
    </row>
    <row r="11" spans="1:10">
      <c r="A11" s="19" t="s">
        <v>19</v>
      </c>
      <c r="B11" s="19"/>
      <c r="C11" s="19"/>
      <c r="D11" s="1">
        <f>SUM(D9:D10)</f>
        <v>0.98750000000000004</v>
      </c>
      <c r="G11" s="1">
        <f t="shared" si="3"/>
        <v>68.849999999999994</v>
      </c>
      <c r="H11" s="1">
        <f t="shared" si="0"/>
        <v>0.59499999999999997</v>
      </c>
      <c r="I11" s="1">
        <f t="shared" si="1"/>
        <v>-5.0075000000000056</v>
      </c>
      <c r="J11" s="1">
        <f t="shared" si="2"/>
        <v>-4412.5000000000055</v>
      </c>
    </row>
    <row r="12" spans="1:10">
      <c r="G12" s="1">
        <f t="shared" si="3"/>
        <v>69.099999999999994</v>
      </c>
      <c r="H12" s="1">
        <f t="shared" si="0"/>
        <v>0.59499999999999997</v>
      </c>
      <c r="I12" s="1">
        <f t="shared" si="1"/>
        <v>-4.7575000000000056</v>
      </c>
      <c r="J12" s="1">
        <f t="shared" si="2"/>
        <v>-4162.5000000000055</v>
      </c>
    </row>
    <row r="13" spans="1:10">
      <c r="A13" s="19" t="s">
        <v>20</v>
      </c>
      <c r="B13" s="19"/>
      <c r="C13" s="19" t="s">
        <v>21</v>
      </c>
      <c r="D13" s="19"/>
      <c r="G13" s="1">
        <f t="shared" si="3"/>
        <v>69.349999999999994</v>
      </c>
      <c r="H13" s="1">
        <f t="shared" si="0"/>
        <v>0.59499999999999997</v>
      </c>
      <c r="I13" s="1">
        <f t="shared" si="1"/>
        <v>-4.5075000000000056</v>
      </c>
      <c r="J13" s="1">
        <f t="shared" si="2"/>
        <v>-3912.5000000000059</v>
      </c>
    </row>
    <row r="14" spans="1:10" ht="15.75">
      <c r="A14" s="1" t="s">
        <v>22</v>
      </c>
      <c r="B14" s="1">
        <f>D11*B6</f>
        <v>987.5</v>
      </c>
      <c r="C14" s="1" t="s">
        <v>23</v>
      </c>
      <c r="D14" s="3">
        <f>B14/E9</f>
        <v>0.24209365040451092</v>
      </c>
      <c r="G14" s="1">
        <f t="shared" si="3"/>
        <v>69.599999999999994</v>
      </c>
      <c r="H14" s="1">
        <f t="shared" si="0"/>
        <v>0.59499999999999997</v>
      </c>
      <c r="I14" s="1">
        <f t="shared" si="1"/>
        <v>-4.2575000000000056</v>
      </c>
      <c r="J14" s="1">
        <f t="shared" si="2"/>
        <v>-3662.5000000000059</v>
      </c>
    </row>
    <row r="15" spans="1:10" ht="15.75">
      <c r="A15" s="1" t="s">
        <v>24</v>
      </c>
      <c r="B15" s="1" t="s">
        <v>31</v>
      </c>
      <c r="C15" s="1" t="s">
        <v>25</v>
      </c>
      <c r="D15" s="4" t="e">
        <f>B15/E9</f>
        <v>#VALUE!</v>
      </c>
      <c r="G15" s="1">
        <f t="shared" si="3"/>
        <v>69.849999999999994</v>
      </c>
      <c r="H15" s="1">
        <f t="shared" si="0"/>
        <v>0.59499999999999997</v>
      </c>
      <c r="I15" s="1">
        <f t="shared" si="1"/>
        <v>-4.0075000000000056</v>
      </c>
      <c r="J15" s="1">
        <f t="shared" si="2"/>
        <v>-3412.5000000000059</v>
      </c>
    </row>
    <row r="16" spans="1:10">
      <c r="A16" s="19" t="s">
        <v>26</v>
      </c>
      <c r="B16" s="1">
        <f>C9-D11</f>
        <v>73.262500000000003</v>
      </c>
      <c r="D16" s="5"/>
      <c r="G16" s="1">
        <f t="shared" si="3"/>
        <v>70.099999999999994</v>
      </c>
      <c r="H16" s="1">
        <f t="shared" si="0"/>
        <v>0.59499999999999997</v>
      </c>
      <c r="I16" s="1">
        <f t="shared" si="1"/>
        <v>-3.7575000000000056</v>
      </c>
      <c r="J16" s="1">
        <f t="shared" si="2"/>
        <v>-3162.5000000000059</v>
      </c>
    </row>
    <row r="17" spans="1:10">
      <c r="A17" s="19"/>
      <c r="B17" s="1">
        <f>C10+D11</f>
        <v>75.237499999999997</v>
      </c>
      <c r="G17" s="1">
        <f t="shared" si="3"/>
        <v>70.349999999999994</v>
      </c>
      <c r="H17" s="1">
        <f t="shared" si="0"/>
        <v>0.59499999999999997</v>
      </c>
      <c r="I17" s="1">
        <f t="shared" si="1"/>
        <v>-3.5075000000000056</v>
      </c>
      <c r="J17" s="1">
        <f t="shared" si="2"/>
        <v>-2912.5000000000059</v>
      </c>
    </row>
    <row r="18" spans="1:10">
      <c r="A18" s="19" t="s">
        <v>27</v>
      </c>
      <c r="B18" s="19"/>
      <c r="C18" s="19"/>
      <c r="D18" s="19"/>
      <c r="G18" s="1">
        <f t="shared" si="3"/>
        <v>70.599999999999994</v>
      </c>
      <c r="H18" s="1">
        <f t="shared" si="0"/>
        <v>0.59499999999999997</v>
      </c>
      <c r="I18" s="1">
        <f t="shared" si="1"/>
        <v>-3.2575000000000056</v>
      </c>
      <c r="J18" s="1">
        <f t="shared" si="2"/>
        <v>-2662.5000000000059</v>
      </c>
    </row>
    <row r="19" spans="1:10">
      <c r="C19" s="19"/>
      <c r="D19" s="19"/>
      <c r="G19" s="1">
        <f t="shared" si="3"/>
        <v>70.849999999999994</v>
      </c>
      <c r="H19" s="1">
        <f t="shared" si="0"/>
        <v>0.59499999999999997</v>
      </c>
      <c r="I19" s="1">
        <f t="shared" si="1"/>
        <v>-3.0075000000000056</v>
      </c>
      <c r="J19" s="1">
        <f t="shared" si="2"/>
        <v>-2412.5000000000059</v>
      </c>
    </row>
    <row r="20" spans="1:10">
      <c r="C20" s="19"/>
      <c r="D20" s="19"/>
      <c r="G20" s="1">
        <f t="shared" si="3"/>
        <v>71.099999999999994</v>
      </c>
      <c r="H20" s="1">
        <f t="shared" si="0"/>
        <v>0.59499999999999997</v>
      </c>
      <c r="I20" s="1">
        <f t="shared" si="1"/>
        <v>-2.7575000000000056</v>
      </c>
      <c r="J20" s="1">
        <f t="shared" si="2"/>
        <v>-2162.5000000000059</v>
      </c>
    </row>
    <row r="21" spans="1:10">
      <c r="C21" s="19"/>
      <c r="D21" s="19"/>
      <c r="G21" s="1">
        <f t="shared" si="3"/>
        <v>71.349999999999994</v>
      </c>
      <c r="H21" s="1">
        <f t="shared" si="0"/>
        <v>0.59499999999999997</v>
      </c>
      <c r="I21" s="1">
        <f t="shared" si="1"/>
        <v>-2.5075000000000056</v>
      </c>
      <c r="J21" s="1">
        <f t="shared" si="2"/>
        <v>-1912.5000000000057</v>
      </c>
    </row>
    <row r="22" spans="1:10">
      <c r="C22" s="19"/>
      <c r="D22" s="19"/>
      <c r="G22" s="1">
        <f t="shared" si="3"/>
        <v>71.599999999999994</v>
      </c>
      <c r="H22" s="1">
        <f t="shared" si="0"/>
        <v>0.59499999999999997</v>
      </c>
      <c r="I22" s="1">
        <f t="shared" si="1"/>
        <v>-2.2575000000000056</v>
      </c>
      <c r="J22" s="1">
        <f t="shared" si="2"/>
        <v>-1662.5000000000057</v>
      </c>
    </row>
    <row r="23" spans="1:10">
      <c r="C23" s="19"/>
      <c r="D23" s="19"/>
      <c r="G23" s="1">
        <f t="shared" si="3"/>
        <v>71.849999999999994</v>
      </c>
      <c r="H23" s="1">
        <f t="shared" si="0"/>
        <v>0.59499999999999997</v>
      </c>
      <c r="I23" s="1">
        <f t="shared" si="1"/>
        <v>-2.0075000000000056</v>
      </c>
      <c r="J23" s="1">
        <f t="shared" si="2"/>
        <v>-1412.5000000000057</v>
      </c>
    </row>
    <row r="24" spans="1:10">
      <c r="C24" s="19"/>
      <c r="D24" s="19"/>
      <c r="G24" s="1">
        <f t="shared" si="3"/>
        <v>72.099999999999994</v>
      </c>
      <c r="H24" s="1">
        <f t="shared" si="0"/>
        <v>0.59499999999999997</v>
      </c>
      <c r="I24" s="1">
        <f t="shared" si="1"/>
        <v>-1.7575000000000056</v>
      </c>
      <c r="J24" s="1">
        <f t="shared" si="2"/>
        <v>-1162.5000000000057</v>
      </c>
    </row>
    <row r="25" spans="1:10">
      <c r="C25" s="19"/>
      <c r="D25" s="19"/>
      <c r="G25" s="1">
        <f t="shared" si="3"/>
        <v>72.349999999999994</v>
      </c>
      <c r="H25" s="1">
        <f t="shared" si="0"/>
        <v>0.59499999999999997</v>
      </c>
      <c r="I25" s="1">
        <f t="shared" si="1"/>
        <v>-1.5075000000000056</v>
      </c>
      <c r="J25" s="1">
        <f t="shared" si="2"/>
        <v>-912.50000000000568</v>
      </c>
    </row>
    <row r="26" spans="1:10">
      <c r="C26" s="19"/>
      <c r="D26" s="19"/>
      <c r="G26" s="1">
        <f t="shared" si="3"/>
        <v>72.599999999999994</v>
      </c>
      <c r="H26" s="1">
        <f t="shared" si="0"/>
        <v>0.59499999999999997</v>
      </c>
      <c r="I26" s="1">
        <f t="shared" si="1"/>
        <v>-1.2575000000000056</v>
      </c>
      <c r="J26" s="1">
        <f t="shared" si="2"/>
        <v>-662.50000000000568</v>
      </c>
    </row>
    <row r="27" spans="1:10">
      <c r="C27" s="19"/>
      <c r="D27" s="19"/>
      <c r="G27" s="1">
        <f t="shared" si="3"/>
        <v>72.849999999999994</v>
      </c>
      <c r="H27" s="1">
        <f t="shared" si="0"/>
        <v>0.59499999999999997</v>
      </c>
      <c r="I27" s="1">
        <f t="shared" si="1"/>
        <v>-1.0075000000000056</v>
      </c>
      <c r="J27" s="1">
        <f t="shared" si="2"/>
        <v>-412.50000000000563</v>
      </c>
    </row>
    <row r="28" spans="1:10">
      <c r="G28" s="1">
        <f t="shared" si="3"/>
        <v>73.099999999999994</v>
      </c>
      <c r="H28" s="1">
        <f t="shared" si="0"/>
        <v>0.59499999999999997</v>
      </c>
      <c r="I28" s="1">
        <f t="shared" si="1"/>
        <v>-0.75750000000000561</v>
      </c>
      <c r="J28" s="1">
        <f t="shared" si="2"/>
        <v>-162.50000000000563</v>
      </c>
    </row>
    <row r="29" spans="1:10">
      <c r="G29" s="1">
        <f t="shared" si="3"/>
        <v>73.349999999999994</v>
      </c>
      <c r="H29" s="1">
        <f t="shared" si="0"/>
        <v>0.59499999999999997</v>
      </c>
      <c r="I29" s="1">
        <f t="shared" si="1"/>
        <v>-0.50750000000000561</v>
      </c>
      <c r="J29" s="1">
        <f t="shared" si="2"/>
        <v>87.499999999994358</v>
      </c>
    </row>
    <row r="30" spans="1:10">
      <c r="G30" s="1">
        <f t="shared" si="3"/>
        <v>73.599999999999994</v>
      </c>
      <c r="H30" s="1">
        <f t="shared" si="0"/>
        <v>0.59499999999999997</v>
      </c>
      <c r="I30" s="1">
        <f t="shared" si="1"/>
        <v>-0.25750000000000567</v>
      </c>
      <c r="J30" s="1">
        <f t="shared" si="2"/>
        <v>337.49999999999432</v>
      </c>
    </row>
    <row r="31" spans="1:10">
      <c r="G31" s="1">
        <f t="shared" si="3"/>
        <v>73.849999999999994</v>
      </c>
      <c r="H31" s="1">
        <f t="shared" si="0"/>
        <v>0.59499999999999997</v>
      </c>
      <c r="I31" s="1">
        <f t="shared" si="1"/>
        <v>-7.5000000000056688E-3</v>
      </c>
      <c r="J31" s="1">
        <f t="shared" si="2"/>
        <v>587.49999999999432</v>
      </c>
    </row>
    <row r="32" spans="1:10">
      <c r="G32" s="1">
        <f t="shared" si="3"/>
        <v>74.099999999999994</v>
      </c>
      <c r="H32" s="1">
        <f t="shared" si="0"/>
        <v>0.59499999999999997</v>
      </c>
      <c r="I32" s="1">
        <f t="shared" si="1"/>
        <v>0.24249999999999433</v>
      </c>
      <c r="J32" s="1">
        <f t="shared" si="2"/>
        <v>837.49999999999432</v>
      </c>
    </row>
    <row r="33" spans="7:10">
      <c r="G33" s="1">
        <f t="shared" si="3"/>
        <v>74.349999999999994</v>
      </c>
      <c r="H33" s="1">
        <f t="shared" si="0"/>
        <v>0.49500000000000566</v>
      </c>
      <c r="I33" s="1">
        <f t="shared" si="1"/>
        <v>0.39250000000000002</v>
      </c>
      <c r="J33" s="1">
        <f t="shared" si="2"/>
        <v>887.50000000000568</v>
      </c>
    </row>
    <row r="34" spans="7:10">
      <c r="G34" s="1">
        <f t="shared" si="3"/>
        <v>74.599999999999994</v>
      </c>
      <c r="H34" s="1">
        <f t="shared" si="0"/>
        <v>0.24500000000000566</v>
      </c>
      <c r="I34" s="1">
        <f t="shared" si="1"/>
        <v>0.39250000000000002</v>
      </c>
      <c r="J34" s="1">
        <f t="shared" si="2"/>
        <v>637.50000000000568</v>
      </c>
    </row>
    <row r="35" spans="7:10">
      <c r="G35" s="1">
        <f t="shared" si="3"/>
        <v>74.849999999999994</v>
      </c>
      <c r="H35" s="1">
        <f t="shared" si="0"/>
        <v>-4.9999999999943423E-3</v>
      </c>
      <c r="I35" s="1">
        <f t="shared" si="1"/>
        <v>0.39250000000000002</v>
      </c>
      <c r="J35" s="1">
        <f t="shared" si="2"/>
        <v>387.50000000000568</v>
      </c>
    </row>
    <row r="36" spans="7:10">
      <c r="G36" s="1">
        <f t="shared" si="3"/>
        <v>75.099999999999994</v>
      </c>
      <c r="H36" s="1">
        <f t="shared" si="0"/>
        <v>-0.25499999999999434</v>
      </c>
      <c r="I36" s="1">
        <f t="shared" si="1"/>
        <v>0.39250000000000002</v>
      </c>
      <c r="J36" s="1">
        <f t="shared" si="2"/>
        <v>137.50000000000568</v>
      </c>
    </row>
    <row r="37" spans="7:10">
      <c r="G37" s="1">
        <f t="shared" si="3"/>
        <v>75.349999999999994</v>
      </c>
      <c r="H37" s="1">
        <f t="shared" si="0"/>
        <v>-0.50499999999999434</v>
      </c>
      <c r="I37" s="1">
        <f t="shared" si="1"/>
        <v>0.39250000000000002</v>
      </c>
      <c r="J37" s="1">
        <f t="shared" si="2"/>
        <v>-112.49999999999433</v>
      </c>
    </row>
    <row r="38" spans="7:10">
      <c r="G38" s="1">
        <f t="shared" si="3"/>
        <v>75.599999999999994</v>
      </c>
      <c r="H38" s="1">
        <f t="shared" si="0"/>
        <v>-0.75499999999999434</v>
      </c>
      <c r="I38" s="1">
        <f t="shared" si="1"/>
        <v>0.39250000000000002</v>
      </c>
      <c r="J38" s="1">
        <f t="shared" si="2"/>
        <v>-362.49999999999432</v>
      </c>
    </row>
    <row r="39" spans="7:10">
      <c r="G39" s="1">
        <f t="shared" si="3"/>
        <v>75.849999999999994</v>
      </c>
      <c r="H39" s="1">
        <f t="shared" si="0"/>
        <v>-1.0049999999999943</v>
      </c>
      <c r="I39" s="1">
        <f t="shared" si="1"/>
        <v>0.39250000000000002</v>
      </c>
      <c r="J39" s="1">
        <f t="shared" si="2"/>
        <v>-612.49999999999432</v>
      </c>
    </row>
    <row r="40" spans="7:10">
      <c r="G40" s="1">
        <f t="shared" si="3"/>
        <v>76.099999999999994</v>
      </c>
      <c r="H40" s="1">
        <f t="shared" si="0"/>
        <v>-1.2549999999999943</v>
      </c>
      <c r="I40" s="1">
        <f t="shared" si="1"/>
        <v>0.39250000000000002</v>
      </c>
      <c r="J40" s="1">
        <f t="shared" si="2"/>
        <v>-862.49999999999432</v>
      </c>
    </row>
    <row r="41" spans="7:10">
      <c r="G41" s="1">
        <f t="shared" si="3"/>
        <v>76.349999999999994</v>
      </c>
      <c r="H41" s="1">
        <f t="shared" si="0"/>
        <v>-1.5049999999999943</v>
      </c>
      <c r="I41" s="1">
        <f t="shared" si="1"/>
        <v>0.39250000000000002</v>
      </c>
      <c r="J41" s="1">
        <f t="shared" si="2"/>
        <v>-1112.4999999999943</v>
      </c>
    </row>
    <row r="42" spans="7:10">
      <c r="G42" s="1">
        <f t="shared" si="3"/>
        <v>76.599999999999994</v>
      </c>
      <c r="H42" s="1">
        <f t="shared" si="0"/>
        <v>-1.7549999999999943</v>
      </c>
      <c r="I42" s="1">
        <f t="shared" si="1"/>
        <v>0.39250000000000002</v>
      </c>
      <c r="J42" s="1">
        <f t="shared" si="2"/>
        <v>-1362.4999999999943</v>
      </c>
    </row>
    <row r="43" spans="7:10">
      <c r="G43" s="1">
        <f t="shared" si="3"/>
        <v>76.849999999999994</v>
      </c>
      <c r="H43" s="1">
        <f t="shared" si="0"/>
        <v>-2.0049999999999946</v>
      </c>
      <c r="I43" s="1">
        <f t="shared" si="1"/>
        <v>0.39250000000000002</v>
      </c>
      <c r="J43" s="1">
        <f t="shared" si="2"/>
        <v>-1612.4999999999945</v>
      </c>
    </row>
    <row r="44" spans="7:10">
      <c r="G44" s="1">
        <f t="shared" si="3"/>
        <v>77.099999999999994</v>
      </c>
      <c r="H44" s="1">
        <f t="shared" si="0"/>
        <v>-2.2549999999999946</v>
      </c>
      <c r="I44" s="1">
        <f t="shared" si="1"/>
        <v>0.39250000000000002</v>
      </c>
      <c r="J44" s="1">
        <f t="shared" si="2"/>
        <v>-1862.4999999999945</v>
      </c>
    </row>
    <row r="45" spans="7:10">
      <c r="G45" s="1">
        <f t="shared" si="3"/>
        <v>77.349999999999994</v>
      </c>
      <c r="H45" s="1">
        <f t="shared" si="0"/>
        <v>-2.5049999999999946</v>
      </c>
      <c r="I45" s="1">
        <f t="shared" si="1"/>
        <v>0.39250000000000002</v>
      </c>
      <c r="J45" s="1">
        <f t="shared" si="2"/>
        <v>-2112.4999999999945</v>
      </c>
    </row>
    <row r="46" spans="7:10">
      <c r="G46" s="1">
        <f t="shared" si="3"/>
        <v>77.599999999999994</v>
      </c>
      <c r="H46" s="1">
        <f t="shared" si="0"/>
        <v>-2.7549999999999946</v>
      </c>
      <c r="I46" s="1">
        <f t="shared" si="1"/>
        <v>0.39250000000000002</v>
      </c>
      <c r="J46" s="1">
        <f t="shared" si="2"/>
        <v>-2362.4999999999945</v>
      </c>
    </row>
    <row r="47" spans="7:10">
      <c r="G47" s="1">
        <f t="shared" si="3"/>
        <v>77.849999999999994</v>
      </c>
      <c r="H47" s="1">
        <f t="shared" si="0"/>
        <v>-3.0049999999999946</v>
      </c>
      <c r="I47" s="1">
        <f t="shared" si="1"/>
        <v>0.39250000000000002</v>
      </c>
      <c r="J47" s="1">
        <f t="shared" si="2"/>
        <v>-2612.4999999999945</v>
      </c>
    </row>
    <row r="48" spans="7:10">
      <c r="G48" s="1">
        <f t="shared" si="3"/>
        <v>78.099999999999994</v>
      </c>
      <c r="H48" s="1">
        <f t="shared" si="0"/>
        <v>-3.2549999999999946</v>
      </c>
      <c r="I48" s="1">
        <f t="shared" si="1"/>
        <v>0.39250000000000002</v>
      </c>
      <c r="J48" s="1">
        <f t="shared" si="2"/>
        <v>-2862.4999999999945</v>
      </c>
    </row>
    <row r="49" spans="7:10">
      <c r="G49" s="1">
        <f t="shared" si="3"/>
        <v>78.349999999999994</v>
      </c>
      <c r="H49" s="1">
        <f t="shared" si="0"/>
        <v>-3.5049999999999946</v>
      </c>
      <c r="I49" s="1">
        <f t="shared" si="1"/>
        <v>0.39250000000000002</v>
      </c>
      <c r="J49" s="1">
        <f t="shared" si="2"/>
        <v>-3112.4999999999945</v>
      </c>
    </row>
    <row r="50" spans="7:10">
      <c r="G50" s="1">
        <f t="shared" si="3"/>
        <v>78.599999999999994</v>
      </c>
      <c r="H50" s="1">
        <f t="shared" si="0"/>
        <v>-3.7549999999999946</v>
      </c>
      <c r="I50" s="1">
        <f t="shared" si="1"/>
        <v>0.39250000000000002</v>
      </c>
      <c r="J50" s="1">
        <f t="shared" si="2"/>
        <v>-3362.4999999999945</v>
      </c>
    </row>
    <row r="51" spans="7:10">
      <c r="G51" s="1">
        <f t="shared" si="3"/>
        <v>78.849999999999994</v>
      </c>
      <c r="H51" s="1">
        <f t="shared" si="0"/>
        <v>-4.0049999999999946</v>
      </c>
      <c r="I51" s="1">
        <f t="shared" si="1"/>
        <v>0.39250000000000002</v>
      </c>
      <c r="J51" s="1">
        <f t="shared" si="2"/>
        <v>-3612.4999999999945</v>
      </c>
    </row>
    <row r="52" spans="7:10">
      <c r="G52" s="1">
        <f t="shared" si="3"/>
        <v>79.099999999999994</v>
      </c>
      <c r="H52" s="1">
        <f t="shared" si="0"/>
        <v>-4.2549999999999946</v>
      </c>
      <c r="I52" s="1">
        <f t="shared" si="1"/>
        <v>0.39250000000000002</v>
      </c>
      <c r="J52" s="1">
        <f t="shared" si="2"/>
        <v>-3862.4999999999945</v>
      </c>
    </row>
    <row r="53" spans="7:10">
      <c r="G53" s="1">
        <f t="shared" si="3"/>
        <v>79.349999999999994</v>
      </c>
      <c r="H53" s="1">
        <f t="shared" si="0"/>
        <v>-4.5049999999999946</v>
      </c>
      <c r="I53" s="1">
        <f t="shared" si="1"/>
        <v>0.39250000000000002</v>
      </c>
      <c r="J53" s="1">
        <f t="shared" si="2"/>
        <v>-4112.4999999999945</v>
      </c>
    </row>
    <row r="54" spans="7:10">
      <c r="G54" s="1">
        <f t="shared" si="3"/>
        <v>79.599999999999994</v>
      </c>
      <c r="H54" s="1">
        <f t="shared" si="0"/>
        <v>-4.7549999999999946</v>
      </c>
      <c r="I54" s="1">
        <f t="shared" si="1"/>
        <v>0.39250000000000002</v>
      </c>
      <c r="J54" s="1">
        <f t="shared" si="2"/>
        <v>-4362.4999999999945</v>
      </c>
    </row>
    <row r="55" spans="7:10">
      <c r="G55" s="1">
        <f t="shared" si="3"/>
        <v>79.849999999999994</v>
      </c>
      <c r="H55" s="1">
        <f t="shared" si="0"/>
        <v>-5.0049999999999946</v>
      </c>
      <c r="I55" s="1">
        <f t="shared" si="1"/>
        <v>0.39250000000000002</v>
      </c>
      <c r="J55" s="1">
        <f t="shared" si="2"/>
        <v>-4612.4999999999945</v>
      </c>
    </row>
    <row r="56" spans="7:10">
      <c r="G56" s="1">
        <f t="shared" si="3"/>
        <v>80.099999999999994</v>
      </c>
      <c r="H56" s="1">
        <f t="shared" si="0"/>
        <v>-5.2549999999999946</v>
      </c>
      <c r="I56" s="1">
        <f t="shared" si="1"/>
        <v>0.39250000000000002</v>
      </c>
      <c r="J56" s="1">
        <f t="shared" si="2"/>
        <v>-4862.4999999999945</v>
      </c>
    </row>
    <row r="57" spans="7:10">
      <c r="G57" s="1">
        <f t="shared" si="3"/>
        <v>80.349999999999994</v>
      </c>
      <c r="H57" s="1">
        <f t="shared" si="0"/>
        <v>-5.5049999999999946</v>
      </c>
      <c r="I57" s="1">
        <f t="shared" si="1"/>
        <v>0.39250000000000002</v>
      </c>
      <c r="J57" s="1">
        <f t="shared" si="2"/>
        <v>-5112.4999999999945</v>
      </c>
    </row>
    <row r="58" spans="7:10">
      <c r="G58" s="1">
        <f t="shared" si="3"/>
        <v>80.599999999999994</v>
      </c>
      <c r="H58" s="1">
        <f t="shared" si="0"/>
        <v>-5.7549999999999946</v>
      </c>
      <c r="I58" s="1">
        <f t="shared" si="1"/>
        <v>0.39250000000000002</v>
      </c>
      <c r="J58" s="1">
        <f t="shared" si="2"/>
        <v>-5362.4999999999945</v>
      </c>
    </row>
    <row r="59" spans="7:10">
      <c r="G59" s="1">
        <f t="shared" si="3"/>
        <v>80.849999999999994</v>
      </c>
      <c r="H59" s="1">
        <f t="shared" si="0"/>
        <v>-6.0049999999999946</v>
      </c>
      <c r="I59" s="1">
        <f t="shared" si="1"/>
        <v>0.39250000000000002</v>
      </c>
      <c r="J59" s="1">
        <f t="shared" si="2"/>
        <v>-5612.4999999999945</v>
      </c>
    </row>
    <row r="60" spans="7:10">
      <c r="G60" s="1">
        <f t="shared" si="3"/>
        <v>81.099999999999994</v>
      </c>
      <c r="H60" s="1">
        <f t="shared" si="0"/>
        <v>-6.2549999999999946</v>
      </c>
      <c r="I60" s="1">
        <f t="shared" si="1"/>
        <v>0.39250000000000002</v>
      </c>
      <c r="J60" s="1">
        <f t="shared" si="2"/>
        <v>-5862.4999999999945</v>
      </c>
    </row>
    <row r="61" spans="7:10">
      <c r="G61" s="1">
        <f t="shared" si="3"/>
        <v>81.349999999999994</v>
      </c>
      <c r="H61" s="1">
        <f t="shared" si="0"/>
        <v>-6.5049999999999946</v>
      </c>
      <c r="I61" s="1">
        <f t="shared" si="1"/>
        <v>0.39250000000000002</v>
      </c>
      <c r="J61" s="1">
        <f t="shared" si="2"/>
        <v>-6112.4999999999945</v>
      </c>
    </row>
    <row r="62" spans="7:10">
      <c r="G62" s="1">
        <f t="shared" si="3"/>
        <v>81.599999999999994</v>
      </c>
      <c r="H62" s="1">
        <f t="shared" si="0"/>
        <v>-6.7549999999999946</v>
      </c>
      <c r="I62" s="1">
        <f t="shared" si="1"/>
        <v>0.39250000000000002</v>
      </c>
      <c r="J62" s="1">
        <f t="shared" si="2"/>
        <v>-6362.4999999999945</v>
      </c>
    </row>
    <row r="63" spans="7:10">
      <c r="G63" s="1">
        <f t="shared" si="3"/>
        <v>81.849999999999994</v>
      </c>
      <c r="H63" s="1">
        <f t="shared" si="0"/>
        <v>-7.0049999999999946</v>
      </c>
      <c r="I63" s="1">
        <f t="shared" si="1"/>
        <v>0.39250000000000002</v>
      </c>
      <c r="J63" s="1">
        <f t="shared" si="2"/>
        <v>-6612.4999999999945</v>
      </c>
    </row>
  </sheetData>
  <mergeCells count="9">
    <mergeCell ref="A18:B18"/>
    <mergeCell ref="C18:D27"/>
    <mergeCell ref="A1:B1"/>
    <mergeCell ref="A8:B8"/>
    <mergeCell ref="E9:E10"/>
    <mergeCell ref="A11:C11"/>
    <mergeCell ref="A13:B13"/>
    <mergeCell ref="C13:D13"/>
    <mergeCell ref="A16:A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sqref="A1:XFD6"/>
    </sheetView>
  </sheetViews>
  <sheetFormatPr defaultColWidth="9.140625" defaultRowHeight="15"/>
  <cols>
    <col min="1" max="1" width="14.42578125" style="1" bestFit="1" customWidth="1"/>
    <col min="2" max="2" width="30" style="1" bestFit="1" customWidth="1"/>
    <col min="3" max="3" width="25.7109375" style="1" bestFit="1" customWidth="1"/>
    <col min="4" max="4" width="25" style="1" bestFit="1" customWidth="1"/>
    <col min="5" max="5" width="19.7109375" style="1" bestFit="1" customWidth="1"/>
    <col min="6" max="6" width="9.140625" style="1"/>
    <col min="7" max="7" width="10" style="1" bestFit="1" customWidth="1"/>
    <col min="8" max="9" width="9.140625" style="1"/>
    <col min="10" max="10" width="9.5703125" style="1" customWidth="1"/>
    <col min="11" max="16384" width="9.140625" style="1"/>
  </cols>
  <sheetData>
    <row r="1" spans="1:10" s="18" customFormat="1"/>
    <row r="2" spans="1:10" s="18" customFormat="1"/>
    <row r="3" spans="1:10" s="18" customFormat="1"/>
    <row r="4" spans="1:10" s="18" customFormat="1"/>
    <row r="5" spans="1:10" s="18" customFormat="1"/>
    <row r="6" spans="1:10" s="18" customFormat="1"/>
    <row r="7" spans="1:10">
      <c r="A7" s="19" t="s">
        <v>0</v>
      </c>
      <c r="B7" s="19"/>
      <c r="G7" s="1" t="s">
        <v>1</v>
      </c>
      <c r="H7" s="1" t="s">
        <v>2</v>
      </c>
      <c r="I7" s="1" t="s">
        <v>3</v>
      </c>
      <c r="J7" s="1" t="s">
        <v>4</v>
      </c>
    </row>
    <row r="8" spans="1:10">
      <c r="A8" s="1" t="s">
        <v>5</v>
      </c>
      <c r="B8" s="1" t="s">
        <v>6</v>
      </c>
      <c r="C8" s="1" t="s">
        <v>7</v>
      </c>
      <c r="D8" s="1" t="s">
        <v>8</v>
      </c>
      <c r="G8" s="1">
        <f>D9</f>
        <v>66.599999999999994</v>
      </c>
      <c r="H8" s="1">
        <f>IF(G8&lt;$C$15,$D$15,G8-$C$15+$D$15)</f>
        <v>-0.47249999999999998</v>
      </c>
      <c r="I8" s="1">
        <f>IF(G8&gt;$C$16,$D$16,$C$16-G8+$D$16)</f>
        <v>7.1075000000000053</v>
      </c>
      <c r="J8" s="1">
        <f>(SUM(H8:I8))*$B$12</f>
        <v>6635.0000000000055</v>
      </c>
    </row>
    <row r="9" spans="1:10">
      <c r="A9" s="1" t="s">
        <v>9</v>
      </c>
      <c r="B9" s="1">
        <v>74</v>
      </c>
      <c r="C9" s="1">
        <f>B9+(B9*10%)</f>
        <v>81.400000000000006</v>
      </c>
      <c r="D9" s="1">
        <f>B9-(B9*10%)</f>
        <v>66.599999999999994</v>
      </c>
      <c r="G9" s="1">
        <f>G8+0.25</f>
        <v>66.849999999999994</v>
      </c>
      <c r="H9" s="1">
        <f t="shared" ref="H9:H72" si="0">IF(G9&lt;$C$15,$D$15,G9-$C$15+$D$15)</f>
        <v>-0.47249999999999998</v>
      </c>
      <c r="I9" s="1">
        <f t="shared" ref="I9:I72" si="1">IF(G9&gt;$C$16,$D$16,$C$16-G9+$D$16)</f>
        <v>6.8575000000000053</v>
      </c>
      <c r="J9" s="1">
        <f t="shared" ref="J9:J72" si="2">(SUM(H9:I9))*$B$12</f>
        <v>6385.0000000000055</v>
      </c>
    </row>
    <row r="10" spans="1:10">
      <c r="A10" s="1" t="s">
        <v>10</v>
      </c>
      <c r="B10" s="1" t="s">
        <v>28</v>
      </c>
      <c r="G10" s="1">
        <f t="shared" ref="G10:G37" si="3">G9+0.25</f>
        <v>67.099999999999994</v>
      </c>
      <c r="H10" s="1">
        <f t="shared" si="0"/>
        <v>-0.47249999999999998</v>
      </c>
      <c r="I10" s="1">
        <f t="shared" si="1"/>
        <v>6.6075000000000053</v>
      </c>
      <c r="J10" s="1">
        <f t="shared" si="2"/>
        <v>6135.0000000000055</v>
      </c>
    </row>
    <row r="11" spans="1:10">
      <c r="A11" s="1" t="s">
        <v>11</v>
      </c>
      <c r="B11" s="2">
        <v>43917</v>
      </c>
      <c r="G11" s="1">
        <f t="shared" si="3"/>
        <v>67.349999999999994</v>
      </c>
      <c r="H11" s="1">
        <f t="shared" si="0"/>
        <v>-0.47249999999999998</v>
      </c>
      <c r="I11" s="1">
        <f t="shared" si="1"/>
        <v>6.3575000000000053</v>
      </c>
      <c r="J11" s="1">
        <f t="shared" si="2"/>
        <v>5885.0000000000055</v>
      </c>
    </row>
    <row r="12" spans="1:10">
      <c r="A12" s="1" t="s">
        <v>12</v>
      </c>
      <c r="B12" s="1">
        <v>1000</v>
      </c>
      <c r="G12" s="1">
        <f t="shared" si="3"/>
        <v>67.599999999999994</v>
      </c>
      <c r="H12" s="1">
        <f t="shared" si="0"/>
        <v>-0.47249999999999998</v>
      </c>
      <c r="I12" s="1">
        <f t="shared" si="1"/>
        <v>6.1075000000000053</v>
      </c>
      <c r="J12" s="1">
        <f t="shared" si="2"/>
        <v>5635.0000000000055</v>
      </c>
    </row>
    <row r="13" spans="1:10">
      <c r="G13" s="1">
        <f t="shared" si="3"/>
        <v>67.849999999999994</v>
      </c>
      <c r="H13" s="1">
        <f t="shared" si="0"/>
        <v>-0.47249999999999998</v>
      </c>
      <c r="I13" s="1">
        <f t="shared" si="1"/>
        <v>5.8575000000000053</v>
      </c>
      <c r="J13" s="1">
        <f t="shared" si="2"/>
        <v>5385.0000000000055</v>
      </c>
    </row>
    <row r="14" spans="1:10">
      <c r="A14" s="19" t="s">
        <v>13</v>
      </c>
      <c r="B14" s="19"/>
      <c r="C14" s="1" t="s">
        <v>14</v>
      </c>
      <c r="D14" s="1" t="s">
        <v>15</v>
      </c>
      <c r="E14" s="1" t="s">
        <v>30</v>
      </c>
      <c r="G14" s="1">
        <f t="shared" si="3"/>
        <v>68.099999999999994</v>
      </c>
      <c r="H14" s="1">
        <f t="shared" si="0"/>
        <v>-0.47249999999999998</v>
      </c>
      <c r="I14" s="1">
        <f t="shared" si="1"/>
        <v>5.6075000000000053</v>
      </c>
      <c r="J14" s="1">
        <f t="shared" si="2"/>
        <v>5135.0000000000055</v>
      </c>
    </row>
    <row r="15" spans="1:10">
      <c r="A15" s="1" t="s">
        <v>2</v>
      </c>
      <c r="B15" s="1" t="s">
        <v>35</v>
      </c>
      <c r="C15" s="1">
        <v>74.5</v>
      </c>
      <c r="D15" s="1">
        <v>-0.47249999999999998</v>
      </c>
      <c r="E15" s="19">
        <f>-D17*B12</f>
        <v>764.99999999999989</v>
      </c>
      <c r="G15" s="1">
        <f t="shared" si="3"/>
        <v>68.349999999999994</v>
      </c>
      <c r="H15" s="1">
        <f t="shared" si="0"/>
        <v>-0.47249999999999998</v>
      </c>
      <c r="I15" s="1">
        <f t="shared" si="1"/>
        <v>5.3575000000000053</v>
      </c>
      <c r="J15" s="1">
        <f t="shared" si="2"/>
        <v>4885.0000000000055</v>
      </c>
    </row>
    <row r="16" spans="1:10">
      <c r="A16" s="1" t="s">
        <v>17</v>
      </c>
      <c r="B16" s="1" t="s">
        <v>36</v>
      </c>
      <c r="C16" s="1">
        <v>74</v>
      </c>
      <c r="D16" s="1">
        <v>-0.29249999999999998</v>
      </c>
      <c r="E16" s="19"/>
      <c r="G16" s="1">
        <f t="shared" si="3"/>
        <v>68.599999999999994</v>
      </c>
      <c r="H16" s="1">
        <f t="shared" si="0"/>
        <v>-0.47249999999999998</v>
      </c>
      <c r="I16" s="1">
        <f t="shared" si="1"/>
        <v>5.1075000000000053</v>
      </c>
      <c r="J16" s="1">
        <f t="shared" si="2"/>
        <v>4635.0000000000055</v>
      </c>
    </row>
    <row r="17" spans="1:10">
      <c r="A17" s="19" t="s">
        <v>19</v>
      </c>
      <c r="B17" s="19"/>
      <c r="C17" s="19"/>
      <c r="D17" s="1">
        <f>SUM(D15:D16)</f>
        <v>-0.7649999999999999</v>
      </c>
      <c r="G17" s="1">
        <f t="shared" si="3"/>
        <v>68.849999999999994</v>
      </c>
      <c r="H17" s="1">
        <f t="shared" si="0"/>
        <v>-0.47249999999999998</v>
      </c>
      <c r="I17" s="1">
        <f t="shared" si="1"/>
        <v>4.8575000000000053</v>
      </c>
      <c r="J17" s="1">
        <f t="shared" si="2"/>
        <v>4385.0000000000055</v>
      </c>
    </row>
    <row r="18" spans="1:10">
      <c r="G18" s="1">
        <f t="shared" si="3"/>
        <v>69.099999999999994</v>
      </c>
      <c r="H18" s="1">
        <f t="shared" si="0"/>
        <v>-0.47249999999999998</v>
      </c>
      <c r="I18" s="1">
        <f t="shared" si="1"/>
        <v>4.6075000000000053</v>
      </c>
      <c r="J18" s="1">
        <f t="shared" si="2"/>
        <v>4135.0000000000055</v>
      </c>
    </row>
    <row r="19" spans="1:10">
      <c r="A19" s="19" t="s">
        <v>20</v>
      </c>
      <c r="B19" s="19"/>
      <c r="C19" s="19" t="s">
        <v>21</v>
      </c>
      <c r="D19" s="19"/>
      <c r="G19" s="1">
        <f t="shared" si="3"/>
        <v>69.349999999999994</v>
      </c>
      <c r="H19" s="1">
        <f t="shared" si="0"/>
        <v>-0.47249999999999998</v>
      </c>
      <c r="I19" s="1">
        <f t="shared" si="1"/>
        <v>4.3575000000000053</v>
      </c>
      <c r="J19" s="1">
        <f t="shared" si="2"/>
        <v>3885.000000000005</v>
      </c>
    </row>
    <row r="20" spans="1:10" ht="15.75">
      <c r="A20" s="1" t="s">
        <v>22</v>
      </c>
      <c r="B20" s="1" t="s">
        <v>31</v>
      </c>
      <c r="C20" s="1" t="s">
        <v>23</v>
      </c>
      <c r="D20" s="3" t="e">
        <f>B20/E15</f>
        <v>#VALUE!</v>
      </c>
      <c r="G20" s="1">
        <f t="shared" si="3"/>
        <v>69.599999999999994</v>
      </c>
      <c r="H20" s="1">
        <f t="shared" si="0"/>
        <v>-0.47249999999999998</v>
      </c>
      <c r="I20" s="1">
        <f t="shared" si="1"/>
        <v>4.1075000000000053</v>
      </c>
      <c r="J20" s="1">
        <f t="shared" si="2"/>
        <v>3635.000000000005</v>
      </c>
    </row>
    <row r="21" spans="1:10" ht="15.75">
      <c r="A21" s="1" t="s">
        <v>24</v>
      </c>
      <c r="B21" s="1">
        <f>D17*B12</f>
        <v>-764.99999999999989</v>
      </c>
      <c r="C21" s="1" t="s">
        <v>25</v>
      </c>
      <c r="D21" s="4">
        <f>B21/E15</f>
        <v>-1</v>
      </c>
      <c r="G21" s="1">
        <f t="shared" si="3"/>
        <v>69.849999999999994</v>
      </c>
      <c r="H21" s="1">
        <f t="shared" si="0"/>
        <v>-0.47249999999999998</v>
      </c>
      <c r="I21" s="1">
        <f t="shared" si="1"/>
        <v>3.8575000000000057</v>
      </c>
      <c r="J21" s="1">
        <f t="shared" si="2"/>
        <v>3385.0000000000055</v>
      </c>
    </row>
    <row r="22" spans="1:10">
      <c r="A22" s="19" t="s">
        <v>26</v>
      </c>
      <c r="B22" s="1">
        <f>C15-D17</f>
        <v>75.265000000000001</v>
      </c>
      <c r="D22" s="5"/>
      <c r="G22" s="1">
        <f t="shared" si="3"/>
        <v>70.099999999999994</v>
      </c>
      <c r="H22" s="1">
        <f t="shared" si="0"/>
        <v>-0.47249999999999998</v>
      </c>
      <c r="I22" s="1">
        <f t="shared" si="1"/>
        <v>3.6075000000000057</v>
      </c>
      <c r="J22" s="1">
        <f t="shared" si="2"/>
        <v>3135.0000000000055</v>
      </c>
    </row>
    <row r="23" spans="1:10">
      <c r="A23" s="19"/>
      <c r="B23" s="1">
        <f>C16+D17</f>
        <v>73.234999999999999</v>
      </c>
      <c r="G23" s="1">
        <f t="shared" si="3"/>
        <v>70.349999999999994</v>
      </c>
      <c r="H23" s="1">
        <f t="shared" si="0"/>
        <v>-0.47249999999999998</v>
      </c>
      <c r="I23" s="1">
        <f t="shared" si="1"/>
        <v>3.3575000000000057</v>
      </c>
      <c r="J23" s="1">
        <f t="shared" si="2"/>
        <v>2885.0000000000055</v>
      </c>
    </row>
    <row r="24" spans="1:10">
      <c r="A24" s="19" t="s">
        <v>27</v>
      </c>
      <c r="B24" s="19"/>
      <c r="C24" s="19"/>
      <c r="D24" s="19"/>
      <c r="G24" s="1">
        <f t="shared" si="3"/>
        <v>70.599999999999994</v>
      </c>
      <c r="H24" s="1">
        <f t="shared" si="0"/>
        <v>-0.47249999999999998</v>
      </c>
      <c r="I24" s="1">
        <f t="shared" si="1"/>
        <v>3.1075000000000057</v>
      </c>
      <c r="J24" s="1">
        <f t="shared" si="2"/>
        <v>2635.0000000000055</v>
      </c>
    </row>
    <row r="25" spans="1:10">
      <c r="C25" s="19"/>
      <c r="D25" s="19"/>
      <c r="G25" s="1">
        <f t="shared" si="3"/>
        <v>70.849999999999994</v>
      </c>
      <c r="H25" s="1">
        <f t="shared" si="0"/>
        <v>-0.47249999999999998</v>
      </c>
      <c r="I25" s="1">
        <f t="shared" si="1"/>
        <v>2.8575000000000057</v>
      </c>
      <c r="J25" s="1">
        <f t="shared" si="2"/>
        <v>2385.0000000000055</v>
      </c>
    </row>
    <row r="26" spans="1:10">
      <c r="C26" s="19"/>
      <c r="D26" s="19"/>
      <c r="G26" s="1">
        <f t="shared" si="3"/>
        <v>71.099999999999994</v>
      </c>
      <c r="H26" s="1">
        <f t="shared" si="0"/>
        <v>-0.47249999999999998</v>
      </c>
      <c r="I26" s="1">
        <f t="shared" si="1"/>
        <v>2.6075000000000057</v>
      </c>
      <c r="J26" s="1">
        <f t="shared" si="2"/>
        <v>2135.0000000000055</v>
      </c>
    </row>
    <row r="27" spans="1:10">
      <c r="C27" s="19"/>
      <c r="D27" s="19"/>
      <c r="G27" s="1">
        <f t="shared" si="3"/>
        <v>71.349999999999994</v>
      </c>
      <c r="H27" s="1">
        <f t="shared" si="0"/>
        <v>-0.47249999999999998</v>
      </c>
      <c r="I27" s="1">
        <f t="shared" si="1"/>
        <v>2.3575000000000057</v>
      </c>
      <c r="J27" s="1">
        <f t="shared" si="2"/>
        <v>1885.0000000000057</v>
      </c>
    </row>
    <row r="28" spans="1:10">
      <c r="C28" s="19"/>
      <c r="D28" s="19"/>
      <c r="G28" s="1">
        <f t="shared" si="3"/>
        <v>71.599999999999994</v>
      </c>
      <c r="H28" s="1">
        <f t="shared" si="0"/>
        <v>-0.47249999999999998</v>
      </c>
      <c r="I28" s="1">
        <f t="shared" si="1"/>
        <v>2.1075000000000057</v>
      </c>
      <c r="J28" s="1">
        <f t="shared" si="2"/>
        <v>1635.0000000000057</v>
      </c>
    </row>
    <row r="29" spans="1:10">
      <c r="C29" s="19"/>
      <c r="D29" s="19"/>
      <c r="G29" s="1">
        <f t="shared" si="3"/>
        <v>71.849999999999994</v>
      </c>
      <c r="H29" s="1">
        <f t="shared" si="0"/>
        <v>-0.47249999999999998</v>
      </c>
      <c r="I29" s="1">
        <f t="shared" si="1"/>
        <v>1.8575000000000057</v>
      </c>
      <c r="J29" s="1">
        <f t="shared" si="2"/>
        <v>1385.0000000000057</v>
      </c>
    </row>
    <row r="30" spans="1:10">
      <c r="C30" s="19"/>
      <c r="D30" s="19"/>
      <c r="G30" s="1">
        <f t="shared" si="3"/>
        <v>72.099999999999994</v>
      </c>
      <c r="H30" s="1">
        <f t="shared" si="0"/>
        <v>-0.47249999999999998</v>
      </c>
      <c r="I30" s="1">
        <f t="shared" si="1"/>
        <v>1.6075000000000057</v>
      </c>
      <c r="J30" s="1">
        <f t="shared" si="2"/>
        <v>1135.0000000000057</v>
      </c>
    </row>
    <row r="31" spans="1:10">
      <c r="C31" s="19"/>
      <c r="D31" s="19"/>
      <c r="G31" s="1">
        <f t="shared" si="3"/>
        <v>72.349999999999994</v>
      </c>
      <c r="H31" s="1">
        <f t="shared" si="0"/>
        <v>-0.47249999999999998</v>
      </c>
      <c r="I31" s="1">
        <f t="shared" si="1"/>
        <v>1.3575000000000057</v>
      </c>
      <c r="J31" s="1">
        <f t="shared" si="2"/>
        <v>885.0000000000058</v>
      </c>
    </row>
    <row r="32" spans="1:10">
      <c r="C32" s="19"/>
      <c r="D32" s="19"/>
      <c r="G32" s="1">
        <f t="shared" si="3"/>
        <v>72.599999999999994</v>
      </c>
      <c r="H32" s="1">
        <f t="shared" si="0"/>
        <v>-0.47249999999999998</v>
      </c>
      <c r="I32" s="1">
        <f t="shared" si="1"/>
        <v>1.1075000000000057</v>
      </c>
      <c r="J32" s="1">
        <f t="shared" si="2"/>
        <v>635.0000000000058</v>
      </c>
    </row>
    <row r="33" spans="3:10">
      <c r="C33" s="19"/>
      <c r="D33" s="19"/>
      <c r="G33" s="1">
        <f t="shared" si="3"/>
        <v>72.849999999999994</v>
      </c>
      <c r="H33" s="1">
        <f t="shared" si="0"/>
        <v>-0.47249999999999998</v>
      </c>
      <c r="I33" s="1">
        <f t="shared" si="1"/>
        <v>0.8575000000000057</v>
      </c>
      <c r="J33" s="1">
        <f t="shared" si="2"/>
        <v>385.00000000000574</v>
      </c>
    </row>
    <row r="34" spans="3:10">
      <c r="G34" s="1">
        <f t="shared" si="3"/>
        <v>73.099999999999994</v>
      </c>
      <c r="H34" s="1">
        <f t="shared" si="0"/>
        <v>-0.47249999999999998</v>
      </c>
      <c r="I34" s="1">
        <f t="shared" si="1"/>
        <v>0.6075000000000057</v>
      </c>
      <c r="J34" s="1">
        <f t="shared" si="2"/>
        <v>135.00000000000571</v>
      </c>
    </row>
    <row r="35" spans="3:10">
      <c r="G35" s="1">
        <f t="shared" si="3"/>
        <v>73.349999999999994</v>
      </c>
      <c r="H35" s="1">
        <f t="shared" si="0"/>
        <v>-0.47249999999999998</v>
      </c>
      <c r="I35" s="1">
        <f t="shared" si="1"/>
        <v>0.3575000000000057</v>
      </c>
      <c r="J35" s="1">
        <f t="shared" si="2"/>
        <v>-114.99999999999427</v>
      </c>
    </row>
    <row r="36" spans="3:10">
      <c r="G36" s="1">
        <f t="shared" si="3"/>
        <v>73.599999999999994</v>
      </c>
      <c r="H36" s="1">
        <f t="shared" si="0"/>
        <v>-0.47249999999999998</v>
      </c>
      <c r="I36" s="1">
        <f t="shared" si="1"/>
        <v>0.1075000000000057</v>
      </c>
      <c r="J36" s="1">
        <f t="shared" si="2"/>
        <v>-364.99999999999426</v>
      </c>
    </row>
    <row r="37" spans="3:10">
      <c r="G37" s="1">
        <f t="shared" si="3"/>
        <v>73.849999999999994</v>
      </c>
      <c r="H37" s="1">
        <f t="shared" si="0"/>
        <v>-0.47249999999999998</v>
      </c>
      <c r="I37" s="1">
        <f t="shared" si="1"/>
        <v>-0.1424999999999943</v>
      </c>
      <c r="J37" s="1">
        <f t="shared" si="2"/>
        <v>-614.9999999999942</v>
      </c>
    </row>
    <row r="38" spans="3:10">
      <c r="G38" s="1">
        <f>74</f>
        <v>74</v>
      </c>
      <c r="H38" s="1">
        <f t="shared" si="0"/>
        <v>-0.47249999999999998</v>
      </c>
      <c r="I38" s="1">
        <f t="shared" si="1"/>
        <v>-0.29249999999999998</v>
      </c>
      <c r="J38" s="1">
        <f t="shared" si="2"/>
        <v>-764.99999999999989</v>
      </c>
    </row>
    <row r="39" spans="3:10">
      <c r="G39" s="1">
        <f>G38+0.1</f>
        <v>74.099999999999994</v>
      </c>
      <c r="H39" s="1">
        <f t="shared" si="0"/>
        <v>-0.47249999999999998</v>
      </c>
      <c r="I39" s="1">
        <f t="shared" si="1"/>
        <v>-0.29249999999999998</v>
      </c>
      <c r="J39" s="1">
        <f t="shared" si="2"/>
        <v>-764.99999999999989</v>
      </c>
    </row>
    <row r="40" spans="3:10">
      <c r="G40" s="1">
        <f t="shared" ref="G40:G43" si="4">G39+0.1</f>
        <v>74.199999999999989</v>
      </c>
      <c r="H40" s="1">
        <f t="shared" si="0"/>
        <v>-0.47249999999999998</v>
      </c>
      <c r="I40" s="1">
        <f t="shared" si="1"/>
        <v>-0.29249999999999998</v>
      </c>
      <c r="J40" s="1">
        <f t="shared" si="2"/>
        <v>-764.99999999999989</v>
      </c>
    </row>
    <row r="41" spans="3:10">
      <c r="G41" s="1">
        <f t="shared" si="4"/>
        <v>74.299999999999983</v>
      </c>
      <c r="H41" s="1">
        <f t="shared" si="0"/>
        <v>-0.47249999999999998</v>
      </c>
      <c r="I41" s="1">
        <f t="shared" si="1"/>
        <v>-0.29249999999999998</v>
      </c>
      <c r="J41" s="1">
        <f t="shared" si="2"/>
        <v>-764.99999999999989</v>
      </c>
    </row>
    <row r="42" spans="3:10">
      <c r="G42" s="1">
        <f t="shared" si="4"/>
        <v>74.399999999999977</v>
      </c>
      <c r="H42" s="1">
        <f t="shared" si="0"/>
        <v>-0.47249999999999998</v>
      </c>
      <c r="I42" s="1">
        <f t="shared" si="1"/>
        <v>-0.29249999999999998</v>
      </c>
      <c r="J42" s="1">
        <f t="shared" si="2"/>
        <v>-764.99999999999989</v>
      </c>
    </row>
    <row r="43" spans="3:10">
      <c r="G43" s="1">
        <f t="shared" si="4"/>
        <v>74.499999999999972</v>
      </c>
      <c r="H43" s="1">
        <f t="shared" si="0"/>
        <v>-0.4725000000000284</v>
      </c>
      <c r="I43" s="1">
        <f t="shared" si="1"/>
        <v>-0.29249999999999998</v>
      </c>
      <c r="J43" s="1">
        <f t="shared" si="2"/>
        <v>-765.00000000002831</v>
      </c>
    </row>
    <row r="44" spans="3:10">
      <c r="G44" s="1">
        <f>G43+0.25</f>
        <v>74.749999999999972</v>
      </c>
      <c r="H44" s="1">
        <f t="shared" si="0"/>
        <v>-0.2225000000000284</v>
      </c>
      <c r="I44" s="1">
        <f t="shared" si="1"/>
        <v>-0.29249999999999998</v>
      </c>
      <c r="J44" s="1">
        <f t="shared" si="2"/>
        <v>-515.00000000002831</v>
      </c>
    </row>
    <row r="45" spans="3:10">
      <c r="G45" s="1">
        <f t="shared" ref="G45:G73" si="5">G44+0.25</f>
        <v>74.999999999999972</v>
      </c>
      <c r="H45" s="1">
        <f t="shared" si="0"/>
        <v>2.7499999999971603E-2</v>
      </c>
      <c r="I45" s="1">
        <f t="shared" si="1"/>
        <v>-0.29249999999999998</v>
      </c>
      <c r="J45" s="1">
        <f t="shared" si="2"/>
        <v>-265.00000000002836</v>
      </c>
    </row>
    <row r="46" spans="3:10">
      <c r="G46" s="1">
        <f t="shared" si="5"/>
        <v>75.249999999999972</v>
      </c>
      <c r="H46" s="1">
        <f t="shared" si="0"/>
        <v>0.2774999999999716</v>
      </c>
      <c r="I46" s="1">
        <f t="shared" si="1"/>
        <v>-0.29249999999999998</v>
      </c>
      <c r="J46" s="1">
        <f t="shared" si="2"/>
        <v>-15.000000000028379</v>
      </c>
    </row>
    <row r="47" spans="3:10">
      <c r="G47" s="1">
        <f t="shared" si="5"/>
        <v>75.499999999999972</v>
      </c>
      <c r="H47" s="1">
        <f t="shared" si="0"/>
        <v>0.52749999999997166</v>
      </c>
      <c r="I47" s="1">
        <f t="shared" si="1"/>
        <v>-0.29249999999999998</v>
      </c>
      <c r="J47" s="1">
        <f t="shared" si="2"/>
        <v>234.99999999997166</v>
      </c>
    </row>
    <row r="48" spans="3:10">
      <c r="G48" s="1">
        <f t="shared" si="5"/>
        <v>75.749999999999972</v>
      </c>
      <c r="H48" s="1">
        <f t="shared" si="0"/>
        <v>0.77749999999997166</v>
      </c>
      <c r="I48" s="1">
        <f t="shared" si="1"/>
        <v>-0.29249999999999998</v>
      </c>
      <c r="J48" s="1">
        <f t="shared" si="2"/>
        <v>484.99999999997169</v>
      </c>
    </row>
    <row r="49" spans="7:10">
      <c r="G49" s="1">
        <f t="shared" si="5"/>
        <v>75.999999999999972</v>
      </c>
      <c r="H49" s="1">
        <f t="shared" si="0"/>
        <v>1.0274999999999717</v>
      </c>
      <c r="I49" s="1">
        <f t="shared" si="1"/>
        <v>-0.29249999999999998</v>
      </c>
      <c r="J49" s="1">
        <f t="shared" si="2"/>
        <v>734.99999999997169</v>
      </c>
    </row>
    <row r="50" spans="7:10">
      <c r="G50" s="1">
        <f t="shared" si="5"/>
        <v>76.249999999999972</v>
      </c>
      <c r="H50" s="1">
        <f t="shared" si="0"/>
        <v>1.2774999999999717</v>
      </c>
      <c r="I50" s="1">
        <f t="shared" si="1"/>
        <v>-0.29249999999999998</v>
      </c>
      <c r="J50" s="1">
        <f t="shared" si="2"/>
        <v>984.99999999997169</v>
      </c>
    </row>
    <row r="51" spans="7:10">
      <c r="G51" s="1">
        <f t="shared" si="5"/>
        <v>76.499999999999972</v>
      </c>
      <c r="H51" s="1">
        <f t="shared" si="0"/>
        <v>1.5274999999999717</v>
      </c>
      <c r="I51" s="1">
        <f t="shared" si="1"/>
        <v>-0.29249999999999998</v>
      </c>
      <c r="J51" s="1">
        <f t="shared" si="2"/>
        <v>1234.9999999999716</v>
      </c>
    </row>
    <row r="52" spans="7:10">
      <c r="G52" s="1">
        <f t="shared" si="5"/>
        <v>76.749999999999972</v>
      </c>
      <c r="H52" s="1">
        <f t="shared" si="0"/>
        <v>1.7774999999999717</v>
      </c>
      <c r="I52" s="1">
        <f t="shared" si="1"/>
        <v>-0.29249999999999998</v>
      </c>
      <c r="J52" s="1">
        <f t="shared" si="2"/>
        <v>1484.9999999999716</v>
      </c>
    </row>
    <row r="53" spans="7:10">
      <c r="G53" s="1">
        <f t="shared" si="5"/>
        <v>76.999999999999972</v>
      </c>
      <c r="H53" s="1">
        <f t="shared" si="0"/>
        <v>2.0274999999999714</v>
      </c>
      <c r="I53" s="1">
        <f t="shared" si="1"/>
        <v>-0.29249999999999998</v>
      </c>
      <c r="J53" s="1">
        <f t="shared" si="2"/>
        <v>1734.9999999999714</v>
      </c>
    </row>
    <row r="54" spans="7:10">
      <c r="G54" s="1">
        <f t="shared" si="5"/>
        <v>77.249999999999972</v>
      </c>
      <c r="H54" s="1">
        <f t="shared" si="0"/>
        <v>2.2774999999999714</v>
      </c>
      <c r="I54" s="1">
        <f t="shared" si="1"/>
        <v>-0.29249999999999998</v>
      </c>
      <c r="J54" s="1">
        <f t="shared" si="2"/>
        <v>1984.9999999999714</v>
      </c>
    </row>
    <row r="55" spans="7:10">
      <c r="G55" s="1">
        <f t="shared" si="5"/>
        <v>77.499999999999972</v>
      </c>
      <c r="H55" s="1">
        <f t="shared" si="0"/>
        <v>2.5274999999999714</v>
      </c>
      <c r="I55" s="1">
        <f t="shared" si="1"/>
        <v>-0.29249999999999998</v>
      </c>
      <c r="J55" s="1">
        <f t="shared" si="2"/>
        <v>2234.9999999999714</v>
      </c>
    </row>
    <row r="56" spans="7:10">
      <c r="G56" s="1">
        <f t="shared" si="5"/>
        <v>77.749999999999972</v>
      </c>
      <c r="H56" s="1">
        <f t="shared" si="0"/>
        <v>2.7774999999999714</v>
      </c>
      <c r="I56" s="1">
        <f t="shared" si="1"/>
        <v>-0.29249999999999998</v>
      </c>
      <c r="J56" s="1">
        <f t="shared" si="2"/>
        <v>2484.9999999999714</v>
      </c>
    </row>
    <row r="57" spans="7:10">
      <c r="G57" s="1">
        <f t="shared" si="5"/>
        <v>77.999999999999972</v>
      </c>
      <c r="H57" s="1">
        <f t="shared" si="0"/>
        <v>3.0274999999999714</v>
      </c>
      <c r="I57" s="1">
        <f t="shared" si="1"/>
        <v>-0.29249999999999998</v>
      </c>
      <c r="J57" s="1">
        <f t="shared" si="2"/>
        <v>2734.9999999999714</v>
      </c>
    </row>
    <row r="58" spans="7:10">
      <c r="G58" s="1">
        <f t="shared" si="5"/>
        <v>78.249999999999972</v>
      </c>
      <c r="H58" s="1">
        <f t="shared" si="0"/>
        <v>3.2774999999999714</v>
      </c>
      <c r="I58" s="1">
        <f t="shared" si="1"/>
        <v>-0.29249999999999998</v>
      </c>
      <c r="J58" s="1">
        <f t="shared" si="2"/>
        <v>2984.9999999999714</v>
      </c>
    </row>
    <row r="59" spans="7:10">
      <c r="G59" s="1">
        <f t="shared" si="5"/>
        <v>78.499999999999972</v>
      </c>
      <c r="H59" s="1">
        <f t="shared" si="0"/>
        <v>3.5274999999999714</v>
      </c>
      <c r="I59" s="1">
        <f t="shared" si="1"/>
        <v>-0.29249999999999998</v>
      </c>
      <c r="J59" s="1">
        <f t="shared" si="2"/>
        <v>3234.9999999999714</v>
      </c>
    </row>
    <row r="60" spans="7:10">
      <c r="G60" s="1">
        <f t="shared" si="5"/>
        <v>78.749999999999972</v>
      </c>
      <c r="H60" s="1">
        <f t="shared" si="0"/>
        <v>3.7774999999999714</v>
      </c>
      <c r="I60" s="1">
        <f t="shared" si="1"/>
        <v>-0.29249999999999998</v>
      </c>
      <c r="J60" s="1">
        <f t="shared" si="2"/>
        <v>3484.9999999999714</v>
      </c>
    </row>
    <row r="61" spans="7:10">
      <c r="G61" s="1">
        <f t="shared" si="5"/>
        <v>78.999999999999972</v>
      </c>
      <c r="H61" s="1">
        <f t="shared" si="0"/>
        <v>4.0274999999999714</v>
      </c>
      <c r="I61" s="1">
        <f t="shared" si="1"/>
        <v>-0.29249999999999998</v>
      </c>
      <c r="J61" s="1">
        <f t="shared" si="2"/>
        <v>3734.9999999999714</v>
      </c>
    </row>
    <row r="62" spans="7:10">
      <c r="G62" s="1">
        <f t="shared" si="5"/>
        <v>79.249999999999972</v>
      </c>
      <c r="H62" s="1">
        <f t="shared" si="0"/>
        <v>4.2774999999999714</v>
      </c>
      <c r="I62" s="1">
        <f t="shared" si="1"/>
        <v>-0.29249999999999998</v>
      </c>
      <c r="J62" s="1">
        <f t="shared" si="2"/>
        <v>3984.9999999999714</v>
      </c>
    </row>
    <row r="63" spans="7:10">
      <c r="G63" s="1">
        <f t="shared" si="5"/>
        <v>79.499999999999972</v>
      </c>
      <c r="H63" s="1">
        <f t="shared" si="0"/>
        <v>4.5274999999999714</v>
      </c>
      <c r="I63" s="1">
        <f t="shared" si="1"/>
        <v>-0.29249999999999998</v>
      </c>
      <c r="J63" s="1">
        <f t="shared" si="2"/>
        <v>4234.9999999999709</v>
      </c>
    </row>
    <row r="64" spans="7:10">
      <c r="G64" s="1">
        <f t="shared" si="5"/>
        <v>79.749999999999972</v>
      </c>
      <c r="H64" s="1">
        <f t="shared" si="0"/>
        <v>4.7774999999999714</v>
      </c>
      <c r="I64" s="1">
        <f t="shared" si="1"/>
        <v>-0.29249999999999998</v>
      </c>
      <c r="J64" s="1">
        <f t="shared" si="2"/>
        <v>4484.9999999999709</v>
      </c>
    </row>
    <row r="65" spans="7:10">
      <c r="G65" s="1">
        <f t="shared" si="5"/>
        <v>79.999999999999972</v>
      </c>
      <c r="H65" s="1">
        <f t="shared" si="0"/>
        <v>5.0274999999999714</v>
      </c>
      <c r="I65" s="1">
        <f t="shared" si="1"/>
        <v>-0.29249999999999998</v>
      </c>
      <c r="J65" s="1">
        <f t="shared" si="2"/>
        <v>4734.9999999999709</v>
      </c>
    </row>
    <row r="66" spans="7:10">
      <c r="G66" s="1">
        <f t="shared" si="5"/>
        <v>80.249999999999972</v>
      </c>
      <c r="H66" s="1">
        <f t="shared" si="0"/>
        <v>5.2774999999999714</v>
      </c>
      <c r="I66" s="1">
        <f t="shared" si="1"/>
        <v>-0.29249999999999998</v>
      </c>
      <c r="J66" s="1">
        <f t="shared" si="2"/>
        <v>4984.9999999999709</v>
      </c>
    </row>
    <row r="67" spans="7:10">
      <c r="G67" s="1">
        <f t="shared" si="5"/>
        <v>80.499999999999972</v>
      </c>
      <c r="H67" s="1">
        <f t="shared" si="0"/>
        <v>5.5274999999999714</v>
      </c>
      <c r="I67" s="1">
        <f t="shared" si="1"/>
        <v>-0.29249999999999998</v>
      </c>
      <c r="J67" s="1">
        <f t="shared" si="2"/>
        <v>5234.9999999999709</v>
      </c>
    </row>
    <row r="68" spans="7:10">
      <c r="G68" s="1">
        <f t="shared" si="5"/>
        <v>80.749999999999972</v>
      </c>
      <c r="H68" s="1">
        <f t="shared" si="0"/>
        <v>5.7774999999999714</v>
      </c>
      <c r="I68" s="1">
        <f t="shared" si="1"/>
        <v>-0.29249999999999998</v>
      </c>
      <c r="J68" s="1">
        <f t="shared" si="2"/>
        <v>5484.9999999999709</v>
      </c>
    </row>
    <row r="69" spans="7:10">
      <c r="G69" s="1">
        <f t="shared" si="5"/>
        <v>80.999999999999972</v>
      </c>
      <c r="H69" s="1">
        <f t="shared" si="0"/>
        <v>6.0274999999999714</v>
      </c>
      <c r="I69" s="1">
        <f t="shared" si="1"/>
        <v>-0.29249999999999998</v>
      </c>
      <c r="J69" s="1">
        <f t="shared" si="2"/>
        <v>5734.9999999999709</v>
      </c>
    </row>
    <row r="70" spans="7:10">
      <c r="G70" s="1">
        <f t="shared" si="5"/>
        <v>81.249999999999972</v>
      </c>
      <c r="H70" s="1">
        <f t="shared" si="0"/>
        <v>6.2774999999999714</v>
      </c>
      <c r="I70" s="1">
        <f t="shared" si="1"/>
        <v>-0.29249999999999998</v>
      </c>
      <c r="J70" s="1">
        <f t="shared" si="2"/>
        <v>5984.9999999999709</v>
      </c>
    </row>
    <row r="71" spans="7:10">
      <c r="G71" s="1">
        <f t="shared" si="5"/>
        <v>81.499999999999972</v>
      </c>
      <c r="H71" s="1">
        <f t="shared" si="0"/>
        <v>6.5274999999999714</v>
      </c>
      <c r="I71" s="1">
        <f t="shared" si="1"/>
        <v>-0.29249999999999998</v>
      </c>
      <c r="J71" s="1">
        <f t="shared" si="2"/>
        <v>6234.9999999999709</v>
      </c>
    </row>
    <row r="72" spans="7:10">
      <c r="G72" s="1">
        <f t="shared" si="5"/>
        <v>81.749999999999972</v>
      </c>
      <c r="H72" s="1">
        <f t="shared" si="0"/>
        <v>6.7774999999999714</v>
      </c>
      <c r="I72" s="1">
        <f t="shared" si="1"/>
        <v>-0.29249999999999998</v>
      </c>
      <c r="J72" s="1">
        <f t="shared" si="2"/>
        <v>6484.9999999999709</v>
      </c>
    </row>
    <row r="73" spans="7:10">
      <c r="G73" s="1">
        <f t="shared" si="5"/>
        <v>81.999999999999972</v>
      </c>
      <c r="H73" s="1">
        <f t="shared" ref="H73" si="6">IF(G73&lt;$C$15,$D$15,G73-$C$15+$D$15)</f>
        <v>7.0274999999999714</v>
      </c>
      <c r="I73" s="1">
        <f t="shared" ref="I73" si="7">IF(G73&gt;$C$16,$D$16,$C$16-G73+$D$16)</f>
        <v>-0.29249999999999998</v>
      </c>
      <c r="J73" s="1">
        <f t="shared" ref="J73" si="8">(SUM(H73:I73))*$B$12</f>
        <v>6734.9999999999709</v>
      </c>
    </row>
  </sheetData>
  <mergeCells count="9">
    <mergeCell ref="A24:B24"/>
    <mergeCell ref="C24:D33"/>
    <mergeCell ref="A7:B7"/>
    <mergeCell ref="A14:B14"/>
    <mergeCell ref="E15:E16"/>
    <mergeCell ref="A17:C17"/>
    <mergeCell ref="A19:B19"/>
    <mergeCell ref="C19:D19"/>
    <mergeCell ref="A22:A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selection sqref="A1:XFD6"/>
    </sheetView>
  </sheetViews>
  <sheetFormatPr defaultColWidth="9.140625" defaultRowHeight="15"/>
  <cols>
    <col min="1" max="1" width="14.42578125" style="1" bestFit="1" customWidth="1"/>
    <col min="2" max="2" width="30" style="1" bestFit="1" customWidth="1"/>
    <col min="3" max="3" width="25.7109375" style="1" bestFit="1" customWidth="1"/>
    <col min="4" max="4" width="25" style="1" bestFit="1" customWidth="1"/>
    <col min="5" max="5" width="19.7109375" style="1" bestFit="1" customWidth="1"/>
    <col min="6" max="6" width="9.140625" style="1"/>
    <col min="7" max="7" width="10" style="1" bestFit="1" customWidth="1"/>
    <col min="8" max="9" width="9.140625" style="1"/>
    <col min="10" max="10" width="9.5703125" style="1" customWidth="1"/>
    <col min="11" max="16384" width="9.140625" style="1"/>
  </cols>
  <sheetData>
    <row r="1" spans="1:10" s="18" customFormat="1"/>
    <row r="2" spans="1:10" s="18" customFormat="1"/>
    <row r="3" spans="1:10" s="18" customFormat="1"/>
    <row r="4" spans="1:10" s="18" customFormat="1"/>
    <row r="5" spans="1:10" s="18" customFormat="1"/>
    <row r="6" spans="1:10" s="18" customFormat="1"/>
    <row r="7" spans="1:10">
      <c r="A7" s="19" t="s">
        <v>0</v>
      </c>
      <c r="B7" s="19"/>
      <c r="G7" s="1" t="s">
        <v>1</v>
      </c>
      <c r="H7" s="1" t="s">
        <v>2</v>
      </c>
      <c r="I7" s="1" t="s">
        <v>3</v>
      </c>
      <c r="J7" s="1" t="s">
        <v>4</v>
      </c>
    </row>
    <row r="8" spans="1:10">
      <c r="A8" s="1" t="s">
        <v>5</v>
      </c>
      <c r="B8" s="1" t="s">
        <v>6</v>
      </c>
      <c r="C8" s="1" t="s">
        <v>7</v>
      </c>
      <c r="D8" s="1" t="s">
        <v>8</v>
      </c>
      <c r="G8" s="1">
        <f>D9</f>
        <v>66.599999999999994</v>
      </c>
      <c r="H8" s="1">
        <f>IF(G8&lt;$C$15,$D$15,$C$15-G8+$D$15)</f>
        <v>0.47249999999999998</v>
      </c>
      <c r="I8" s="1">
        <f>IF(G8&gt;$C$16,$D$16,G8-$C$16+$D$16)</f>
        <v>-7.1075000000000053</v>
      </c>
      <c r="J8" s="1">
        <f>(SUM(H8:I8))*$B$12</f>
        <v>-6635.0000000000055</v>
      </c>
    </row>
    <row r="9" spans="1:10">
      <c r="A9" s="1" t="s">
        <v>9</v>
      </c>
      <c r="B9" s="1">
        <v>74</v>
      </c>
      <c r="C9" s="1">
        <f>B9+(B9*10%)</f>
        <v>81.400000000000006</v>
      </c>
      <c r="D9" s="1">
        <f>B9-(B9*10%)</f>
        <v>66.599999999999994</v>
      </c>
      <c r="G9" s="1">
        <f>G8+0.25</f>
        <v>66.849999999999994</v>
      </c>
      <c r="H9" s="1">
        <f t="shared" ref="H9:H69" si="0">IF(G9&lt;$C$15,$D$15,$C$15-G9+$D$15)</f>
        <v>0.47249999999999998</v>
      </c>
      <c r="I9" s="1">
        <f t="shared" ref="I9:I69" si="1">IF(G9&gt;$C$16,$D$16,G9-$C$16+$D$16)</f>
        <v>-6.8575000000000053</v>
      </c>
      <c r="J9" s="1">
        <f t="shared" ref="J9:J69" si="2">(SUM(H9:I9))*$B$12</f>
        <v>-6385.0000000000055</v>
      </c>
    </row>
    <row r="10" spans="1:10">
      <c r="A10" s="1" t="s">
        <v>10</v>
      </c>
      <c r="B10" s="1" t="s">
        <v>32</v>
      </c>
      <c r="G10" s="1">
        <f t="shared" ref="G10:G37" si="3">G9+0.25</f>
        <v>67.099999999999994</v>
      </c>
      <c r="H10" s="1">
        <f t="shared" si="0"/>
        <v>0.47249999999999998</v>
      </c>
      <c r="I10" s="1">
        <f t="shared" si="1"/>
        <v>-6.6075000000000053</v>
      </c>
      <c r="J10" s="1">
        <f t="shared" si="2"/>
        <v>-6135.0000000000055</v>
      </c>
    </row>
    <row r="11" spans="1:10">
      <c r="A11" s="1" t="s">
        <v>11</v>
      </c>
      <c r="B11" s="2">
        <v>43917</v>
      </c>
      <c r="G11" s="1">
        <f t="shared" si="3"/>
        <v>67.349999999999994</v>
      </c>
      <c r="H11" s="1">
        <f t="shared" si="0"/>
        <v>0.47249999999999998</v>
      </c>
      <c r="I11" s="1">
        <f t="shared" si="1"/>
        <v>-6.3575000000000053</v>
      </c>
      <c r="J11" s="1">
        <f t="shared" si="2"/>
        <v>-5885.0000000000055</v>
      </c>
    </row>
    <row r="12" spans="1:10">
      <c r="A12" s="1" t="s">
        <v>12</v>
      </c>
      <c r="B12" s="1">
        <v>1000</v>
      </c>
      <c r="G12" s="1">
        <f t="shared" si="3"/>
        <v>67.599999999999994</v>
      </c>
      <c r="H12" s="1">
        <f t="shared" si="0"/>
        <v>0.47249999999999998</v>
      </c>
      <c r="I12" s="1">
        <f t="shared" si="1"/>
        <v>-6.1075000000000053</v>
      </c>
      <c r="J12" s="1">
        <f t="shared" si="2"/>
        <v>-5635.0000000000055</v>
      </c>
    </row>
    <row r="13" spans="1:10">
      <c r="G13" s="1">
        <f t="shared" si="3"/>
        <v>67.849999999999994</v>
      </c>
      <c r="H13" s="1">
        <f t="shared" si="0"/>
        <v>0.47249999999999998</v>
      </c>
      <c r="I13" s="1">
        <f t="shared" si="1"/>
        <v>-5.8575000000000053</v>
      </c>
      <c r="J13" s="1">
        <f t="shared" si="2"/>
        <v>-5385.0000000000055</v>
      </c>
    </row>
    <row r="14" spans="1:10">
      <c r="A14" s="19" t="s">
        <v>13</v>
      </c>
      <c r="B14" s="19"/>
      <c r="C14" s="1" t="s">
        <v>14</v>
      </c>
      <c r="D14" s="1" t="s">
        <v>15</v>
      </c>
      <c r="E14" s="1" t="s">
        <v>30</v>
      </c>
      <c r="G14" s="1">
        <f t="shared" si="3"/>
        <v>68.099999999999994</v>
      </c>
      <c r="H14" s="1">
        <f t="shared" si="0"/>
        <v>0.47249999999999998</v>
      </c>
      <c r="I14" s="1">
        <f t="shared" si="1"/>
        <v>-5.6075000000000053</v>
      </c>
      <c r="J14" s="1">
        <f t="shared" si="2"/>
        <v>-5135.0000000000055</v>
      </c>
    </row>
    <row r="15" spans="1:10">
      <c r="A15" s="1" t="s">
        <v>2</v>
      </c>
      <c r="B15" s="1" t="s">
        <v>18</v>
      </c>
      <c r="C15" s="1">
        <v>74.5</v>
      </c>
      <c r="D15" s="1">
        <v>0.47249999999999998</v>
      </c>
      <c r="E15" s="19">
        <v>4079</v>
      </c>
      <c r="G15" s="1">
        <f t="shared" si="3"/>
        <v>68.349999999999994</v>
      </c>
      <c r="H15" s="1">
        <f t="shared" si="0"/>
        <v>0.47249999999999998</v>
      </c>
      <c r="I15" s="1">
        <f t="shared" si="1"/>
        <v>-5.3575000000000053</v>
      </c>
      <c r="J15" s="1">
        <f t="shared" si="2"/>
        <v>-4885.0000000000055</v>
      </c>
    </row>
    <row r="16" spans="1:10">
      <c r="A16" s="1" t="s">
        <v>17</v>
      </c>
      <c r="B16" s="1" t="s">
        <v>37</v>
      </c>
      <c r="C16" s="1">
        <v>74</v>
      </c>
      <c r="D16" s="1">
        <v>0.29249999999999998</v>
      </c>
      <c r="E16" s="19"/>
      <c r="G16" s="1">
        <f t="shared" si="3"/>
        <v>68.599999999999994</v>
      </c>
      <c r="H16" s="1">
        <f t="shared" si="0"/>
        <v>0.47249999999999998</v>
      </c>
      <c r="I16" s="1">
        <f t="shared" si="1"/>
        <v>-5.1075000000000053</v>
      </c>
      <c r="J16" s="1">
        <f t="shared" si="2"/>
        <v>-4635.0000000000055</v>
      </c>
    </row>
    <row r="17" spans="1:10">
      <c r="A17" s="19" t="s">
        <v>19</v>
      </c>
      <c r="B17" s="19"/>
      <c r="C17" s="19"/>
      <c r="D17" s="1">
        <f>SUM(D15:D16)</f>
        <v>0.7649999999999999</v>
      </c>
      <c r="G17" s="1">
        <f t="shared" si="3"/>
        <v>68.849999999999994</v>
      </c>
      <c r="H17" s="1">
        <f t="shared" si="0"/>
        <v>0.47249999999999998</v>
      </c>
      <c r="I17" s="1">
        <f t="shared" si="1"/>
        <v>-4.8575000000000053</v>
      </c>
      <c r="J17" s="1">
        <f t="shared" si="2"/>
        <v>-4385.0000000000055</v>
      </c>
    </row>
    <row r="18" spans="1:10">
      <c r="G18" s="1">
        <f t="shared" si="3"/>
        <v>69.099999999999994</v>
      </c>
      <c r="H18" s="1">
        <f t="shared" si="0"/>
        <v>0.47249999999999998</v>
      </c>
      <c r="I18" s="1">
        <f t="shared" si="1"/>
        <v>-4.6075000000000053</v>
      </c>
      <c r="J18" s="1">
        <f t="shared" si="2"/>
        <v>-4135.0000000000055</v>
      </c>
    </row>
    <row r="19" spans="1:10">
      <c r="A19" s="19" t="s">
        <v>20</v>
      </c>
      <c r="B19" s="19"/>
      <c r="C19" s="19" t="s">
        <v>21</v>
      </c>
      <c r="D19" s="19"/>
      <c r="G19" s="1">
        <f t="shared" si="3"/>
        <v>69.349999999999994</v>
      </c>
      <c r="H19" s="1">
        <f t="shared" si="0"/>
        <v>0.47249999999999998</v>
      </c>
      <c r="I19" s="1">
        <f t="shared" si="1"/>
        <v>-4.3575000000000053</v>
      </c>
      <c r="J19" s="1">
        <f t="shared" si="2"/>
        <v>-3885.000000000005</v>
      </c>
    </row>
    <row r="20" spans="1:10" ht="15.75">
      <c r="A20" s="1" t="s">
        <v>22</v>
      </c>
      <c r="B20" s="1">
        <f>D17*B12</f>
        <v>764.99999999999989</v>
      </c>
      <c r="C20" s="1" t="s">
        <v>23</v>
      </c>
      <c r="D20" s="3">
        <f>B20/E15</f>
        <v>0.18754596714881094</v>
      </c>
      <c r="G20" s="1">
        <f t="shared" si="3"/>
        <v>69.599999999999994</v>
      </c>
      <c r="H20" s="1">
        <f t="shared" si="0"/>
        <v>0.47249999999999998</v>
      </c>
      <c r="I20" s="1">
        <f t="shared" si="1"/>
        <v>-4.1075000000000053</v>
      </c>
      <c r="J20" s="1">
        <f t="shared" si="2"/>
        <v>-3635.000000000005</v>
      </c>
    </row>
    <row r="21" spans="1:10" ht="15.75">
      <c r="A21" s="1" t="s">
        <v>24</v>
      </c>
      <c r="B21" s="1" t="s">
        <v>31</v>
      </c>
      <c r="C21" s="1" t="s">
        <v>25</v>
      </c>
      <c r="D21" s="4" t="e">
        <f>B21/E15</f>
        <v>#VALUE!</v>
      </c>
      <c r="G21" s="1">
        <f t="shared" si="3"/>
        <v>69.849999999999994</v>
      </c>
      <c r="H21" s="1">
        <f t="shared" si="0"/>
        <v>0.47249999999999998</v>
      </c>
      <c r="I21" s="1">
        <f t="shared" si="1"/>
        <v>-3.8575000000000057</v>
      </c>
      <c r="J21" s="1">
        <f t="shared" si="2"/>
        <v>-3385.0000000000055</v>
      </c>
    </row>
    <row r="22" spans="1:10">
      <c r="A22" s="19" t="s">
        <v>26</v>
      </c>
      <c r="B22" s="1">
        <f>C15-D17</f>
        <v>73.734999999999999</v>
      </c>
      <c r="D22" s="5"/>
      <c r="G22" s="1">
        <f t="shared" si="3"/>
        <v>70.099999999999994</v>
      </c>
      <c r="H22" s="1">
        <f t="shared" si="0"/>
        <v>0.47249999999999998</v>
      </c>
      <c r="I22" s="1">
        <f t="shared" si="1"/>
        <v>-3.6075000000000057</v>
      </c>
      <c r="J22" s="1">
        <f t="shared" si="2"/>
        <v>-3135.0000000000055</v>
      </c>
    </row>
    <row r="23" spans="1:10">
      <c r="A23" s="19"/>
      <c r="B23" s="1">
        <f>C16+D17</f>
        <v>74.765000000000001</v>
      </c>
      <c r="G23" s="1">
        <f t="shared" si="3"/>
        <v>70.349999999999994</v>
      </c>
      <c r="H23" s="1">
        <f t="shared" si="0"/>
        <v>0.47249999999999998</v>
      </c>
      <c r="I23" s="1">
        <f t="shared" si="1"/>
        <v>-3.3575000000000057</v>
      </c>
      <c r="J23" s="1">
        <f t="shared" si="2"/>
        <v>-2885.0000000000055</v>
      </c>
    </row>
    <row r="24" spans="1:10">
      <c r="A24" s="19" t="s">
        <v>27</v>
      </c>
      <c r="B24" s="19"/>
      <c r="C24" s="19"/>
      <c r="D24" s="19"/>
      <c r="G24" s="1">
        <f t="shared" si="3"/>
        <v>70.599999999999994</v>
      </c>
      <c r="H24" s="1">
        <f t="shared" si="0"/>
        <v>0.47249999999999998</v>
      </c>
      <c r="I24" s="1">
        <f t="shared" si="1"/>
        <v>-3.1075000000000057</v>
      </c>
      <c r="J24" s="1">
        <f t="shared" si="2"/>
        <v>-2635.0000000000055</v>
      </c>
    </row>
    <row r="25" spans="1:10">
      <c r="C25" s="19"/>
      <c r="D25" s="19"/>
      <c r="G25" s="1">
        <f t="shared" si="3"/>
        <v>70.849999999999994</v>
      </c>
      <c r="H25" s="1">
        <f t="shared" si="0"/>
        <v>0.47249999999999998</v>
      </c>
      <c r="I25" s="1">
        <f t="shared" si="1"/>
        <v>-2.8575000000000057</v>
      </c>
      <c r="J25" s="1">
        <f t="shared" si="2"/>
        <v>-2385.0000000000055</v>
      </c>
    </row>
    <row r="26" spans="1:10">
      <c r="C26" s="19"/>
      <c r="D26" s="19"/>
      <c r="G26" s="1">
        <f t="shared" si="3"/>
        <v>71.099999999999994</v>
      </c>
      <c r="H26" s="1">
        <f t="shared" si="0"/>
        <v>0.47249999999999998</v>
      </c>
      <c r="I26" s="1">
        <f t="shared" si="1"/>
        <v>-2.6075000000000057</v>
      </c>
      <c r="J26" s="1">
        <f t="shared" si="2"/>
        <v>-2135.0000000000055</v>
      </c>
    </row>
    <row r="27" spans="1:10">
      <c r="C27" s="19"/>
      <c r="D27" s="19"/>
      <c r="G27" s="1">
        <f t="shared" si="3"/>
        <v>71.349999999999994</v>
      </c>
      <c r="H27" s="1">
        <f t="shared" si="0"/>
        <v>0.47249999999999998</v>
      </c>
      <c r="I27" s="1">
        <f t="shared" si="1"/>
        <v>-2.3575000000000057</v>
      </c>
      <c r="J27" s="1">
        <f t="shared" si="2"/>
        <v>-1885.0000000000057</v>
      </c>
    </row>
    <row r="28" spans="1:10">
      <c r="C28" s="19"/>
      <c r="D28" s="19"/>
      <c r="G28" s="1">
        <f t="shared" si="3"/>
        <v>71.599999999999994</v>
      </c>
      <c r="H28" s="1">
        <f t="shared" si="0"/>
        <v>0.47249999999999998</v>
      </c>
      <c r="I28" s="1">
        <f t="shared" si="1"/>
        <v>-2.1075000000000057</v>
      </c>
      <c r="J28" s="1">
        <f t="shared" si="2"/>
        <v>-1635.0000000000057</v>
      </c>
    </row>
    <row r="29" spans="1:10">
      <c r="C29" s="19"/>
      <c r="D29" s="19"/>
      <c r="G29" s="1">
        <f t="shared" si="3"/>
        <v>71.849999999999994</v>
      </c>
      <c r="H29" s="1">
        <f t="shared" si="0"/>
        <v>0.47249999999999998</v>
      </c>
      <c r="I29" s="1">
        <f t="shared" si="1"/>
        <v>-1.8575000000000057</v>
      </c>
      <c r="J29" s="1">
        <f t="shared" si="2"/>
        <v>-1385.0000000000057</v>
      </c>
    </row>
    <row r="30" spans="1:10">
      <c r="C30" s="19"/>
      <c r="D30" s="19"/>
      <c r="G30" s="1">
        <f t="shared" si="3"/>
        <v>72.099999999999994</v>
      </c>
      <c r="H30" s="1">
        <f t="shared" si="0"/>
        <v>0.47249999999999998</v>
      </c>
      <c r="I30" s="1">
        <f t="shared" si="1"/>
        <v>-1.6075000000000057</v>
      </c>
      <c r="J30" s="1">
        <f t="shared" si="2"/>
        <v>-1135.0000000000057</v>
      </c>
    </row>
    <row r="31" spans="1:10">
      <c r="C31" s="19"/>
      <c r="D31" s="19"/>
      <c r="G31" s="1">
        <f t="shared" si="3"/>
        <v>72.349999999999994</v>
      </c>
      <c r="H31" s="1">
        <f t="shared" si="0"/>
        <v>0.47249999999999998</v>
      </c>
      <c r="I31" s="1">
        <f t="shared" si="1"/>
        <v>-1.3575000000000057</v>
      </c>
      <c r="J31" s="1">
        <f t="shared" si="2"/>
        <v>-885.0000000000058</v>
      </c>
    </row>
    <row r="32" spans="1:10">
      <c r="C32" s="19"/>
      <c r="D32" s="19"/>
      <c r="G32" s="1">
        <f t="shared" si="3"/>
        <v>72.599999999999994</v>
      </c>
      <c r="H32" s="1">
        <f t="shared" si="0"/>
        <v>0.47249999999999998</v>
      </c>
      <c r="I32" s="1">
        <f t="shared" si="1"/>
        <v>-1.1075000000000057</v>
      </c>
      <c r="J32" s="1">
        <f t="shared" si="2"/>
        <v>-635.0000000000058</v>
      </c>
    </row>
    <row r="33" spans="3:10">
      <c r="C33" s="19"/>
      <c r="D33" s="19"/>
      <c r="G33" s="1">
        <f t="shared" si="3"/>
        <v>72.849999999999994</v>
      </c>
      <c r="H33" s="1">
        <f t="shared" si="0"/>
        <v>0.47249999999999998</v>
      </c>
      <c r="I33" s="1">
        <f t="shared" si="1"/>
        <v>-0.8575000000000057</v>
      </c>
      <c r="J33" s="1">
        <f t="shared" si="2"/>
        <v>-385.00000000000574</v>
      </c>
    </row>
    <row r="34" spans="3:10">
      <c r="G34" s="1">
        <f t="shared" si="3"/>
        <v>73.099999999999994</v>
      </c>
      <c r="H34" s="1">
        <f t="shared" si="0"/>
        <v>0.47249999999999998</v>
      </c>
      <c r="I34" s="1">
        <f t="shared" si="1"/>
        <v>-0.6075000000000057</v>
      </c>
      <c r="J34" s="1">
        <f t="shared" si="2"/>
        <v>-135.00000000000571</v>
      </c>
    </row>
    <row r="35" spans="3:10">
      <c r="G35" s="1">
        <f t="shared" si="3"/>
        <v>73.349999999999994</v>
      </c>
      <c r="H35" s="1">
        <f t="shared" si="0"/>
        <v>0.47249999999999998</v>
      </c>
      <c r="I35" s="1">
        <f t="shared" si="1"/>
        <v>-0.3575000000000057</v>
      </c>
      <c r="J35" s="1">
        <f t="shared" si="2"/>
        <v>114.99999999999427</v>
      </c>
    </row>
    <row r="36" spans="3:10">
      <c r="G36" s="1">
        <f t="shared" si="3"/>
        <v>73.599999999999994</v>
      </c>
      <c r="H36" s="1">
        <f t="shared" si="0"/>
        <v>0.47249999999999998</v>
      </c>
      <c r="I36" s="1">
        <f t="shared" si="1"/>
        <v>-0.1075000000000057</v>
      </c>
      <c r="J36" s="1">
        <f t="shared" si="2"/>
        <v>364.99999999999426</v>
      </c>
    </row>
    <row r="37" spans="3:10">
      <c r="G37" s="1">
        <f t="shared" si="3"/>
        <v>73.849999999999994</v>
      </c>
      <c r="H37" s="1">
        <f t="shared" si="0"/>
        <v>0.47249999999999998</v>
      </c>
      <c r="I37" s="1">
        <f t="shared" si="1"/>
        <v>0.1424999999999943</v>
      </c>
      <c r="J37" s="1">
        <f t="shared" si="2"/>
        <v>614.9999999999942</v>
      </c>
    </row>
    <row r="38" spans="3:10">
      <c r="G38" s="1">
        <f>74</f>
        <v>74</v>
      </c>
      <c r="H38" s="1">
        <f t="shared" si="0"/>
        <v>0.47249999999999998</v>
      </c>
      <c r="I38" s="1">
        <f t="shared" si="1"/>
        <v>0.29249999999999998</v>
      </c>
      <c r="J38" s="1">
        <f t="shared" si="2"/>
        <v>764.99999999999989</v>
      </c>
    </row>
    <row r="39" spans="3:10">
      <c r="G39" s="1">
        <f>G38+0.1</f>
        <v>74.099999999999994</v>
      </c>
      <c r="H39" s="1">
        <f t="shared" si="0"/>
        <v>0.47249999999999998</v>
      </c>
      <c r="I39" s="1">
        <f t="shared" si="1"/>
        <v>0.29249999999999998</v>
      </c>
      <c r="J39" s="1">
        <f t="shared" si="2"/>
        <v>764.99999999999989</v>
      </c>
    </row>
    <row r="40" spans="3:10">
      <c r="G40" s="1">
        <f t="shared" ref="G40:G43" si="4">G39+0.1</f>
        <v>74.199999999999989</v>
      </c>
      <c r="H40" s="1">
        <f t="shared" si="0"/>
        <v>0.47249999999999998</v>
      </c>
      <c r="I40" s="1">
        <f t="shared" si="1"/>
        <v>0.29249999999999998</v>
      </c>
      <c r="J40" s="1">
        <f t="shared" si="2"/>
        <v>764.99999999999989</v>
      </c>
    </row>
    <row r="41" spans="3:10">
      <c r="G41" s="1">
        <f t="shared" si="4"/>
        <v>74.299999999999983</v>
      </c>
      <c r="H41" s="1">
        <f t="shared" si="0"/>
        <v>0.47249999999999998</v>
      </c>
      <c r="I41" s="1">
        <f t="shared" si="1"/>
        <v>0.29249999999999998</v>
      </c>
      <c r="J41" s="1">
        <f t="shared" si="2"/>
        <v>764.99999999999989</v>
      </c>
    </row>
    <row r="42" spans="3:10">
      <c r="G42" s="1">
        <f t="shared" si="4"/>
        <v>74.399999999999977</v>
      </c>
      <c r="H42" s="1">
        <f t="shared" si="0"/>
        <v>0.47249999999999998</v>
      </c>
      <c r="I42" s="1">
        <f t="shared" si="1"/>
        <v>0.29249999999999998</v>
      </c>
      <c r="J42" s="1">
        <f t="shared" si="2"/>
        <v>764.99999999999989</v>
      </c>
    </row>
    <row r="43" spans="3:10">
      <c r="G43" s="1">
        <f t="shared" si="4"/>
        <v>74.499999999999972</v>
      </c>
      <c r="H43" s="1">
        <f t="shared" si="0"/>
        <v>0.4725000000000284</v>
      </c>
      <c r="I43" s="1">
        <f t="shared" si="1"/>
        <v>0.29249999999999998</v>
      </c>
      <c r="J43" s="1">
        <f t="shared" si="2"/>
        <v>765.00000000002831</v>
      </c>
    </row>
    <row r="44" spans="3:10">
      <c r="G44" s="1">
        <f>G43+0.25</f>
        <v>74.749999999999972</v>
      </c>
      <c r="H44" s="1">
        <f t="shared" si="0"/>
        <v>0.2225000000000284</v>
      </c>
      <c r="I44" s="1">
        <f t="shared" si="1"/>
        <v>0.29249999999999998</v>
      </c>
      <c r="J44" s="1">
        <f t="shared" si="2"/>
        <v>515.00000000002831</v>
      </c>
    </row>
    <row r="45" spans="3:10">
      <c r="G45" s="1">
        <f t="shared" ref="G45:G69" si="5">G44+0.25</f>
        <v>74.999999999999972</v>
      </c>
      <c r="H45" s="1">
        <f t="shared" si="0"/>
        <v>-2.7499999999971603E-2</v>
      </c>
      <c r="I45" s="1">
        <f t="shared" si="1"/>
        <v>0.29249999999999998</v>
      </c>
      <c r="J45" s="1">
        <f t="shared" si="2"/>
        <v>265.00000000002836</v>
      </c>
    </row>
    <row r="46" spans="3:10">
      <c r="G46" s="1">
        <f t="shared" si="5"/>
        <v>75.249999999999972</v>
      </c>
      <c r="H46" s="1">
        <f t="shared" si="0"/>
        <v>-0.2774999999999716</v>
      </c>
      <c r="I46" s="1">
        <f t="shared" si="1"/>
        <v>0.29249999999999998</v>
      </c>
      <c r="J46" s="1">
        <f t="shared" si="2"/>
        <v>15.000000000028379</v>
      </c>
    </row>
    <row r="47" spans="3:10">
      <c r="G47" s="1">
        <f t="shared" si="5"/>
        <v>75.499999999999972</v>
      </c>
      <c r="H47" s="1">
        <f t="shared" si="0"/>
        <v>-0.52749999999997166</v>
      </c>
      <c r="I47" s="1">
        <f t="shared" si="1"/>
        <v>0.29249999999999998</v>
      </c>
      <c r="J47" s="1">
        <f t="shared" si="2"/>
        <v>-234.99999999997166</v>
      </c>
    </row>
    <row r="48" spans="3:10">
      <c r="G48" s="1">
        <f t="shared" si="5"/>
        <v>75.749999999999972</v>
      </c>
      <c r="H48" s="1">
        <f t="shared" si="0"/>
        <v>-0.77749999999997166</v>
      </c>
      <c r="I48" s="1">
        <f t="shared" si="1"/>
        <v>0.29249999999999998</v>
      </c>
      <c r="J48" s="1">
        <f t="shared" si="2"/>
        <v>-484.99999999997169</v>
      </c>
    </row>
    <row r="49" spans="7:10">
      <c r="G49" s="1">
        <f t="shared" si="5"/>
        <v>75.999999999999972</v>
      </c>
      <c r="H49" s="1">
        <f t="shared" si="0"/>
        <v>-1.0274999999999717</v>
      </c>
      <c r="I49" s="1">
        <f t="shared" si="1"/>
        <v>0.29249999999999998</v>
      </c>
      <c r="J49" s="1">
        <f t="shared" si="2"/>
        <v>-734.99999999997169</v>
      </c>
    </row>
    <row r="50" spans="7:10">
      <c r="G50" s="1">
        <f t="shared" si="5"/>
        <v>76.249999999999972</v>
      </c>
      <c r="H50" s="1">
        <f t="shared" si="0"/>
        <v>-1.2774999999999717</v>
      </c>
      <c r="I50" s="1">
        <f t="shared" si="1"/>
        <v>0.29249999999999998</v>
      </c>
      <c r="J50" s="1">
        <f t="shared" si="2"/>
        <v>-984.99999999997169</v>
      </c>
    </row>
    <row r="51" spans="7:10">
      <c r="G51" s="1">
        <f t="shared" si="5"/>
        <v>76.499999999999972</v>
      </c>
      <c r="H51" s="1">
        <f t="shared" si="0"/>
        <v>-1.5274999999999717</v>
      </c>
      <c r="I51" s="1">
        <f t="shared" si="1"/>
        <v>0.29249999999999998</v>
      </c>
      <c r="J51" s="1">
        <f t="shared" si="2"/>
        <v>-1234.9999999999716</v>
      </c>
    </row>
    <row r="52" spans="7:10">
      <c r="G52" s="1">
        <f t="shared" si="5"/>
        <v>76.749999999999972</v>
      </c>
      <c r="H52" s="1">
        <f t="shared" si="0"/>
        <v>-1.7774999999999717</v>
      </c>
      <c r="I52" s="1">
        <f t="shared" si="1"/>
        <v>0.29249999999999998</v>
      </c>
      <c r="J52" s="1">
        <f t="shared" si="2"/>
        <v>-1484.9999999999716</v>
      </c>
    </row>
    <row r="53" spans="7:10">
      <c r="G53" s="1">
        <f t="shared" si="5"/>
        <v>76.999999999999972</v>
      </c>
      <c r="H53" s="1">
        <f t="shared" si="0"/>
        <v>-2.0274999999999714</v>
      </c>
      <c r="I53" s="1">
        <f t="shared" si="1"/>
        <v>0.29249999999999998</v>
      </c>
      <c r="J53" s="1">
        <f t="shared" si="2"/>
        <v>-1734.9999999999714</v>
      </c>
    </row>
    <row r="54" spans="7:10">
      <c r="G54" s="1">
        <f t="shared" si="5"/>
        <v>77.249999999999972</v>
      </c>
      <c r="H54" s="1">
        <f t="shared" si="0"/>
        <v>-2.2774999999999714</v>
      </c>
      <c r="I54" s="1">
        <f t="shared" si="1"/>
        <v>0.29249999999999998</v>
      </c>
      <c r="J54" s="1">
        <f t="shared" si="2"/>
        <v>-1984.9999999999714</v>
      </c>
    </row>
    <row r="55" spans="7:10">
      <c r="G55" s="1">
        <f t="shared" si="5"/>
        <v>77.499999999999972</v>
      </c>
      <c r="H55" s="1">
        <f t="shared" si="0"/>
        <v>-2.5274999999999714</v>
      </c>
      <c r="I55" s="1">
        <f t="shared" si="1"/>
        <v>0.29249999999999998</v>
      </c>
      <c r="J55" s="1">
        <f t="shared" si="2"/>
        <v>-2234.9999999999714</v>
      </c>
    </row>
    <row r="56" spans="7:10">
      <c r="G56" s="1">
        <f t="shared" si="5"/>
        <v>77.749999999999972</v>
      </c>
      <c r="H56" s="1">
        <f t="shared" si="0"/>
        <v>-2.7774999999999714</v>
      </c>
      <c r="I56" s="1">
        <f t="shared" si="1"/>
        <v>0.29249999999999998</v>
      </c>
      <c r="J56" s="1">
        <f t="shared" si="2"/>
        <v>-2484.9999999999714</v>
      </c>
    </row>
    <row r="57" spans="7:10">
      <c r="G57" s="1">
        <f t="shared" si="5"/>
        <v>77.999999999999972</v>
      </c>
      <c r="H57" s="1">
        <f t="shared" si="0"/>
        <v>-3.0274999999999714</v>
      </c>
      <c r="I57" s="1">
        <f t="shared" si="1"/>
        <v>0.29249999999999998</v>
      </c>
      <c r="J57" s="1">
        <f t="shared" si="2"/>
        <v>-2734.9999999999714</v>
      </c>
    </row>
    <row r="58" spans="7:10">
      <c r="G58" s="1">
        <f t="shared" si="5"/>
        <v>78.249999999999972</v>
      </c>
      <c r="H58" s="1">
        <f t="shared" si="0"/>
        <v>-3.2774999999999714</v>
      </c>
      <c r="I58" s="1">
        <f t="shared" si="1"/>
        <v>0.29249999999999998</v>
      </c>
      <c r="J58" s="1">
        <f t="shared" si="2"/>
        <v>-2984.9999999999714</v>
      </c>
    </row>
    <row r="59" spans="7:10">
      <c r="G59" s="1">
        <f t="shared" si="5"/>
        <v>78.499999999999972</v>
      </c>
      <c r="H59" s="1">
        <f t="shared" si="0"/>
        <v>-3.5274999999999714</v>
      </c>
      <c r="I59" s="1">
        <f t="shared" si="1"/>
        <v>0.29249999999999998</v>
      </c>
      <c r="J59" s="1">
        <f t="shared" si="2"/>
        <v>-3234.9999999999714</v>
      </c>
    </row>
    <row r="60" spans="7:10">
      <c r="G60" s="1">
        <f t="shared" si="5"/>
        <v>78.749999999999972</v>
      </c>
      <c r="H60" s="1">
        <f t="shared" si="0"/>
        <v>-3.7774999999999714</v>
      </c>
      <c r="I60" s="1">
        <f t="shared" si="1"/>
        <v>0.29249999999999998</v>
      </c>
      <c r="J60" s="1">
        <f t="shared" si="2"/>
        <v>-3484.9999999999714</v>
      </c>
    </row>
    <row r="61" spans="7:10">
      <c r="G61" s="1">
        <f t="shared" si="5"/>
        <v>78.999999999999972</v>
      </c>
      <c r="H61" s="1">
        <f t="shared" si="0"/>
        <v>-4.0274999999999714</v>
      </c>
      <c r="I61" s="1">
        <f t="shared" si="1"/>
        <v>0.29249999999999998</v>
      </c>
      <c r="J61" s="1">
        <f t="shared" si="2"/>
        <v>-3734.9999999999714</v>
      </c>
    </row>
    <row r="62" spans="7:10">
      <c r="G62" s="1">
        <f t="shared" si="5"/>
        <v>79.249999999999972</v>
      </c>
      <c r="H62" s="1">
        <f t="shared" si="0"/>
        <v>-4.2774999999999714</v>
      </c>
      <c r="I62" s="1">
        <f t="shared" si="1"/>
        <v>0.29249999999999998</v>
      </c>
      <c r="J62" s="1">
        <f t="shared" si="2"/>
        <v>-3984.9999999999714</v>
      </c>
    </row>
    <row r="63" spans="7:10">
      <c r="G63" s="1">
        <f t="shared" si="5"/>
        <v>79.499999999999972</v>
      </c>
      <c r="H63" s="1">
        <f t="shared" si="0"/>
        <v>-4.5274999999999714</v>
      </c>
      <c r="I63" s="1">
        <f t="shared" si="1"/>
        <v>0.29249999999999998</v>
      </c>
      <c r="J63" s="1">
        <f t="shared" si="2"/>
        <v>-4234.9999999999709</v>
      </c>
    </row>
    <row r="64" spans="7:10">
      <c r="G64" s="1">
        <f t="shared" si="5"/>
        <v>79.749999999999972</v>
      </c>
      <c r="H64" s="1">
        <f t="shared" si="0"/>
        <v>-4.7774999999999714</v>
      </c>
      <c r="I64" s="1">
        <f t="shared" si="1"/>
        <v>0.29249999999999998</v>
      </c>
      <c r="J64" s="1">
        <f t="shared" si="2"/>
        <v>-4484.9999999999709</v>
      </c>
    </row>
    <row r="65" spans="7:10">
      <c r="G65" s="1">
        <f t="shared" si="5"/>
        <v>79.999999999999972</v>
      </c>
      <c r="H65" s="1">
        <f t="shared" si="0"/>
        <v>-5.0274999999999714</v>
      </c>
      <c r="I65" s="1">
        <f t="shared" si="1"/>
        <v>0.29249999999999998</v>
      </c>
      <c r="J65" s="1">
        <f t="shared" si="2"/>
        <v>-4734.9999999999709</v>
      </c>
    </row>
    <row r="66" spans="7:10">
      <c r="G66" s="1">
        <f t="shared" si="5"/>
        <v>80.249999999999972</v>
      </c>
      <c r="H66" s="1">
        <f t="shared" si="0"/>
        <v>-5.2774999999999714</v>
      </c>
      <c r="I66" s="1">
        <f t="shared" si="1"/>
        <v>0.29249999999999998</v>
      </c>
      <c r="J66" s="1">
        <f t="shared" si="2"/>
        <v>-4984.9999999999709</v>
      </c>
    </row>
    <row r="67" spans="7:10">
      <c r="G67" s="1">
        <f t="shared" si="5"/>
        <v>80.499999999999972</v>
      </c>
      <c r="H67" s="1">
        <f t="shared" si="0"/>
        <v>-5.5274999999999714</v>
      </c>
      <c r="I67" s="1">
        <f t="shared" si="1"/>
        <v>0.29249999999999998</v>
      </c>
      <c r="J67" s="1">
        <f t="shared" si="2"/>
        <v>-5234.9999999999709</v>
      </c>
    </row>
    <row r="68" spans="7:10">
      <c r="G68" s="1">
        <f t="shared" si="5"/>
        <v>80.749999999999972</v>
      </c>
      <c r="H68" s="1">
        <f t="shared" si="0"/>
        <v>-5.7774999999999714</v>
      </c>
      <c r="I68" s="1">
        <f t="shared" si="1"/>
        <v>0.29249999999999998</v>
      </c>
      <c r="J68" s="1">
        <f t="shared" si="2"/>
        <v>-5484.9999999999709</v>
      </c>
    </row>
    <row r="69" spans="7:10">
      <c r="G69" s="1">
        <f t="shared" si="5"/>
        <v>80.999999999999972</v>
      </c>
      <c r="H69" s="1">
        <f t="shared" si="0"/>
        <v>-6.0274999999999714</v>
      </c>
      <c r="I69" s="1">
        <f t="shared" si="1"/>
        <v>0.29249999999999998</v>
      </c>
      <c r="J69" s="1">
        <f t="shared" si="2"/>
        <v>-5734.9999999999709</v>
      </c>
    </row>
  </sheetData>
  <mergeCells count="9">
    <mergeCell ref="A24:B24"/>
    <mergeCell ref="C24:D33"/>
    <mergeCell ref="A7:B7"/>
    <mergeCell ref="A14:B14"/>
    <mergeCell ref="E15:E16"/>
    <mergeCell ref="A17:C17"/>
    <mergeCell ref="A19:B19"/>
    <mergeCell ref="C19:D19"/>
    <mergeCell ref="A22:A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sqref="A1:XFD6"/>
    </sheetView>
  </sheetViews>
  <sheetFormatPr defaultColWidth="9.140625" defaultRowHeight="15"/>
  <cols>
    <col min="1" max="1" width="14.42578125" style="1" bestFit="1" customWidth="1"/>
    <col min="2" max="2" width="30" style="1" bestFit="1" customWidth="1"/>
    <col min="3" max="3" width="25.7109375" style="1" bestFit="1" customWidth="1"/>
    <col min="4" max="4" width="25" style="1" bestFit="1" customWidth="1"/>
    <col min="5" max="5" width="19.7109375" style="1" bestFit="1" customWidth="1"/>
    <col min="6" max="6" width="9.140625" style="1"/>
    <col min="7" max="7" width="10" style="1" bestFit="1" customWidth="1"/>
    <col min="8" max="11" width="9.140625" style="1"/>
    <col min="12" max="12" width="9.5703125" style="1" customWidth="1"/>
    <col min="13" max="16384" width="9.140625" style="1"/>
  </cols>
  <sheetData>
    <row r="1" spans="1:12" s="18" customFormat="1"/>
    <row r="2" spans="1:12" s="18" customFormat="1"/>
    <row r="3" spans="1:12" s="18" customFormat="1"/>
    <row r="4" spans="1:12" s="18" customFormat="1"/>
    <row r="5" spans="1:12" s="18" customFormat="1"/>
    <row r="6" spans="1:12" s="18" customFormat="1"/>
    <row r="7" spans="1:12">
      <c r="A7" s="19" t="s">
        <v>0</v>
      </c>
      <c r="B7" s="19"/>
      <c r="G7" s="1" t="s">
        <v>1</v>
      </c>
      <c r="H7" s="1" t="s">
        <v>2</v>
      </c>
      <c r="I7" s="1" t="s">
        <v>3</v>
      </c>
      <c r="J7" s="1" t="s">
        <v>38</v>
      </c>
      <c r="K7" s="1" t="s">
        <v>39</v>
      </c>
      <c r="L7" s="1" t="s">
        <v>4</v>
      </c>
    </row>
    <row r="8" spans="1:12">
      <c r="A8" s="1" t="s">
        <v>5</v>
      </c>
      <c r="B8" s="1" t="s">
        <v>6</v>
      </c>
      <c r="C8" s="1" t="s">
        <v>7</v>
      </c>
      <c r="D8" s="1" t="s">
        <v>8</v>
      </c>
      <c r="G8" s="1">
        <f>D9</f>
        <v>66.599999999999994</v>
      </c>
      <c r="H8" s="1">
        <f>IF(G8&lt;$C$15,$D$15,$C$15-G8+$D$15)</f>
        <v>0.47249999999999998</v>
      </c>
      <c r="I8" s="1">
        <f>IF(G8&gt;$C$16,$D$16,G8-$C$16+$D$16)</f>
        <v>-7.1075000000000053</v>
      </c>
      <c r="J8" s="1">
        <f>IF(G8&gt;$C$18,G8-$C$18,0)</f>
        <v>0</v>
      </c>
      <c r="K8" s="1">
        <f>IF(G8&lt;$C$19,$C$19-G8,0)</f>
        <v>7.4000000000000057</v>
      </c>
      <c r="L8" s="1">
        <f>(SUM(H8:K8))*$B$12</f>
        <v>765.00000000000057</v>
      </c>
    </row>
    <row r="9" spans="1:12">
      <c r="A9" s="1" t="s">
        <v>9</v>
      </c>
      <c r="B9" s="1">
        <v>74</v>
      </c>
      <c r="C9" s="1">
        <f>B9+(B9*10%)</f>
        <v>81.400000000000006</v>
      </c>
      <c r="D9" s="1">
        <f>B9-(B9*10%)</f>
        <v>66.599999999999994</v>
      </c>
      <c r="G9" s="1">
        <f>G8+0.25</f>
        <v>66.849999999999994</v>
      </c>
      <c r="H9" s="1">
        <f t="shared" ref="H9:H70" si="0">IF(G9&lt;$C$15,$D$15,$C$15-G9+$D$15)</f>
        <v>0.47249999999999998</v>
      </c>
      <c r="I9" s="1">
        <f t="shared" ref="I9:I70" si="1">IF(G9&gt;$C$16,$D$16,G9-$C$16+$D$16)</f>
        <v>-6.8575000000000053</v>
      </c>
      <c r="J9" s="1">
        <f t="shared" ref="J9:J70" si="2">IF(G9&gt;$C$18,G9-$C$18,0)</f>
        <v>0</v>
      </c>
      <c r="K9" s="1">
        <f t="shared" ref="K9:K70" si="3">IF(G9&lt;$C$19,$C$19-G9,0)</f>
        <v>7.1500000000000057</v>
      </c>
      <c r="L9" s="1">
        <f t="shared" ref="L9:L70" si="4">(SUM(H9:K9))*$B$12</f>
        <v>765.00000000000057</v>
      </c>
    </row>
    <row r="10" spans="1:12">
      <c r="A10" s="1" t="s">
        <v>10</v>
      </c>
      <c r="B10" s="1" t="s">
        <v>32</v>
      </c>
      <c r="G10" s="1">
        <f t="shared" ref="G10:G70" si="5">G9+0.25</f>
        <v>67.099999999999994</v>
      </c>
      <c r="H10" s="1">
        <f t="shared" si="0"/>
        <v>0.47249999999999998</v>
      </c>
      <c r="I10" s="1">
        <f t="shared" si="1"/>
        <v>-6.6075000000000053</v>
      </c>
      <c r="J10" s="1">
        <f t="shared" si="2"/>
        <v>0</v>
      </c>
      <c r="K10" s="1">
        <f t="shared" si="3"/>
        <v>6.9000000000000057</v>
      </c>
      <c r="L10" s="1">
        <f t="shared" si="4"/>
        <v>765.00000000000057</v>
      </c>
    </row>
    <row r="11" spans="1:12">
      <c r="A11" s="1" t="s">
        <v>11</v>
      </c>
      <c r="B11" s="2">
        <v>43917</v>
      </c>
      <c r="G11" s="1">
        <f t="shared" si="5"/>
        <v>67.349999999999994</v>
      </c>
      <c r="H11" s="1">
        <f t="shared" si="0"/>
        <v>0.47249999999999998</v>
      </c>
      <c r="I11" s="1">
        <f t="shared" si="1"/>
        <v>-6.3575000000000053</v>
      </c>
      <c r="J11" s="1">
        <f t="shared" si="2"/>
        <v>0</v>
      </c>
      <c r="K11" s="1">
        <f t="shared" si="3"/>
        <v>6.6500000000000057</v>
      </c>
      <c r="L11" s="1">
        <f t="shared" si="4"/>
        <v>765.00000000000057</v>
      </c>
    </row>
    <row r="12" spans="1:12">
      <c r="A12" s="1" t="s">
        <v>12</v>
      </c>
      <c r="B12" s="1">
        <v>1000</v>
      </c>
      <c r="G12" s="1">
        <f t="shared" si="5"/>
        <v>67.599999999999994</v>
      </c>
      <c r="H12" s="1">
        <f t="shared" si="0"/>
        <v>0.47249999999999998</v>
      </c>
      <c r="I12" s="1">
        <f t="shared" si="1"/>
        <v>-6.1075000000000053</v>
      </c>
      <c r="J12" s="1">
        <f t="shared" si="2"/>
        <v>0</v>
      </c>
      <c r="K12" s="1">
        <f t="shared" si="3"/>
        <v>6.4000000000000057</v>
      </c>
      <c r="L12" s="1">
        <f t="shared" si="4"/>
        <v>765.00000000000057</v>
      </c>
    </row>
    <row r="13" spans="1:12">
      <c r="G13" s="1">
        <f t="shared" si="5"/>
        <v>67.849999999999994</v>
      </c>
      <c r="H13" s="1">
        <f t="shared" si="0"/>
        <v>0.47249999999999998</v>
      </c>
      <c r="I13" s="1">
        <f t="shared" si="1"/>
        <v>-5.8575000000000053</v>
      </c>
      <c r="J13" s="1">
        <f t="shared" si="2"/>
        <v>0</v>
      </c>
      <c r="K13" s="1">
        <f t="shared" si="3"/>
        <v>6.1500000000000057</v>
      </c>
      <c r="L13" s="1">
        <f t="shared" si="4"/>
        <v>765.00000000000057</v>
      </c>
    </row>
    <row r="14" spans="1:12">
      <c r="A14" s="19" t="s">
        <v>13</v>
      </c>
      <c r="B14" s="19"/>
      <c r="C14" s="1" t="s">
        <v>14</v>
      </c>
      <c r="D14" s="1" t="s">
        <v>15</v>
      </c>
      <c r="E14" s="1" t="s">
        <v>30</v>
      </c>
      <c r="G14" s="1">
        <f t="shared" si="5"/>
        <v>68.099999999999994</v>
      </c>
      <c r="H14" s="1">
        <f t="shared" si="0"/>
        <v>0.47249999999999998</v>
      </c>
      <c r="I14" s="1">
        <f t="shared" si="1"/>
        <v>-5.6075000000000053</v>
      </c>
      <c r="J14" s="1">
        <f t="shared" si="2"/>
        <v>0</v>
      </c>
      <c r="K14" s="1">
        <f t="shared" si="3"/>
        <v>5.9000000000000057</v>
      </c>
      <c r="L14" s="1">
        <f t="shared" si="4"/>
        <v>765.00000000000057</v>
      </c>
    </row>
    <row r="15" spans="1:12">
      <c r="A15" s="1" t="s">
        <v>2</v>
      </c>
      <c r="B15" s="1" t="s">
        <v>18</v>
      </c>
      <c r="C15" s="1">
        <v>74.5</v>
      </c>
      <c r="D15" s="1">
        <v>0.47249999999999998</v>
      </c>
      <c r="E15" s="19">
        <v>4079</v>
      </c>
      <c r="G15" s="1">
        <f t="shared" si="5"/>
        <v>68.349999999999994</v>
      </c>
      <c r="H15" s="1">
        <f t="shared" si="0"/>
        <v>0.47249999999999998</v>
      </c>
      <c r="I15" s="1">
        <f t="shared" si="1"/>
        <v>-5.3575000000000053</v>
      </c>
      <c r="J15" s="1">
        <f t="shared" si="2"/>
        <v>0</v>
      </c>
      <c r="K15" s="1">
        <f t="shared" si="3"/>
        <v>5.6500000000000057</v>
      </c>
      <c r="L15" s="1">
        <f t="shared" si="4"/>
        <v>765.00000000000057</v>
      </c>
    </row>
    <row r="16" spans="1:12">
      <c r="A16" s="1" t="s">
        <v>17</v>
      </c>
      <c r="B16" s="1" t="s">
        <v>37</v>
      </c>
      <c r="C16" s="1">
        <v>74</v>
      </c>
      <c r="D16" s="1">
        <v>0.29249999999999998</v>
      </c>
      <c r="E16" s="19"/>
      <c r="G16" s="1">
        <f t="shared" si="5"/>
        <v>68.599999999999994</v>
      </c>
      <c r="H16" s="1">
        <f t="shared" si="0"/>
        <v>0.47249999999999998</v>
      </c>
      <c r="I16" s="1">
        <f t="shared" si="1"/>
        <v>-5.1075000000000053</v>
      </c>
      <c r="J16" s="1">
        <f t="shared" si="2"/>
        <v>0</v>
      </c>
      <c r="K16" s="1">
        <f t="shared" si="3"/>
        <v>5.4000000000000057</v>
      </c>
      <c r="L16" s="1">
        <f t="shared" si="4"/>
        <v>765.00000000000057</v>
      </c>
    </row>
    <row r="17" spans="1:12">
      <c r="A17" s="19" t="s">
        <v>19</v>
      </c>
      <c r="B17" s="19"/>
      <c r="C17" s="19"/>
      <c r="D17" s="1">
        <f>SUM(D15:D16)</f>
        <v>0.7649999999999999</v>
      </c>
      <c r="G17" s="1">
        <f t="shared" si="5"/>
        <v>68.849999999999994</v>
      </c>
      <c r="H17" s="1">
        <f t="shared" si="0"/>
        <v>0.47249999999999998</v>
      </c>
      <c r="I17" s="1">
        <f t="shared" si="1"/>
        <v>-4.8575000000000053</v>
      </c>
      <c r="J17" s="1">
        <f t="shared" si="2"/>
        <v>0</v>
      </c>
      <c r="K17" s="1">
        <f t="shared" si="3"/>
        <v>5.1500000000000057</v>
      </c>
      <c r="L17" s="1">
        <f t="shared" si="4"/>
        <v>765.00000000000057</v>
      </c>
    </row>
    <row r="18" spans="1:12">
      <c r="A18" s="1" t="s">
        <v>38</v>
      </c>
      <c r="B18" s="1" t="s">
        <v>40</v>
      </c>
      <c r="C18" s="1">
        <v>74.5</v>
      </c>
      <c r="D18" s="19" t="s">
        <v>42</v>
      </c>
      <c r="G18" s="1">
        <f t="shared" si="5"/>
        <v>69.099999999999994</v>
      </c>
      <c r="H18" s="1">
        <f t="shared" si="0"/>
        <v>0.47249999999999998</v>
      </c>
      <c r="I18" s="1">
        <f t="shared" si="1"/>
        <v>-4.6075000000000053</v>
      </c>
      <c r="J18" s="1">
        <f t="shared" si="2"/>
        <v>0</v>
      </c>
      <c r="K18" s="1">
        <f t="shared" si="3"/>
        <v>4.9000000000000057</v>
      </c>
      <c r="L18" s="1">
        <f t="shared" si="4"/>
        <v>765.00000000000057</v>
      </c>
    </row>
    <row r="19" spans="1:12">
      <c r="A19" s="1" t="s">
        <v>39</v>
      </c>
      <c r="B19" s="1" t="s">
        <v>41</v>
      </c>
      <c r="C19" s="1">
        <v>74</v>
      </c>
      <c r="D19" s="19"/>
      <c r="G19" s="1">
        <f t="shared" si="5"/>
        <v>69.349999999999994</v>
      </c>
      <c r="H19" s="1">
        <f t="shared" si="0"/>
        <v>0.47249999999999998</v>
      </c>
      <c r="I19" s="1">
        <f t="shared" si="1"/>
        <v>-4.3575000000000053</v>
      </c>
      <c r="J19" s="1">
        <f t="shared" si="2"/>
        <v>0</v>
      </c>
      <c r="K19" s="1">
        <f t="shared" si="3"/>
        <v>4.6500000000000057</v>
      </c>
      <c r="L19" s="1">
        <f t="shared" si="4"/>
        <v>765.00000000000057</v>
      </c>
    </row>
    <row r="20" spans="1:12">
      <c r="A20" s="19" t="s">
        <v>20</v>
      </c>
      <c r="B20" s="19"/>
      <c r="C20" s="19" t="s">
        <v>21</v>
      </c>
      <c r="D20" s="19"/>
      <c r="G20" s="1">
        <f t="shared" si="5"/>
        <v>69.599999999999994</v>
      </c>
      <c r="H20" s="1">
        <f t="shared" si="0"/>
        <v>0.47249999999999998</v>
      </c>
      <c r="I20" s="1">
        <f t="shared" si="1"/>
        <v>-4.1075000000000053</v>
      </c>
      <c r="J20" s="1">
        <f t="shared" si="2"/>
        <v>0</v>
      </c>
      <c r="K20" s="1">
        <f t="shared" si="3"/>
        <v>4.4000000000000057</v>
      </c>
      <c r="L20" s="1">
        <f t="shared" si="4"/>
        <v>765.00000000000057</v>
      </c>
    </row>
    <row r="21" spans="1:12" ht="15.75">
      <c r="A21" s="1" t="s">
        <v>22</v>
      </c>
      <c r="B21" s="1">
        <f>D17*B12</f>
        <v>764.99999999999989</v>
      </c>
      <c r="C21" s="1" t="s">
        <v>23</v>
      </c>
      <c r="D21" s="3">
        <f>B21/E15</f>
        <v>0.18754596714881094</v>
      </c>
      <c r="G21" s="1">
        <f t="shared" si="5"/>
        <v>69.849999999999994</v>
      </c>
      <c r="H21" s="1">
        <f t="shared" si="0"/>
        <v>0.47249999999999998</v>
      </c>
      <c r="I21" s="1">
        <f t="shared" si="1"/>
        <v>-3.8575000000000057</v>
      </c>
      <c r="J21" s="1">
        <f t="shared" si="2"/>
        <v>0</v>
      </c>
      <c r="K21" s="1">
        <f t="shared" si="3"/>
        <v>4.1500000000000057</v>
      </c>
      <c r="L21" s="1">
        <f t="shared" si="4"/>
        <v>765.00000000000011</v>
      </c>
    </row>
    <row r="22" spans="1:12" ht="15.75">
      <c r="A22" s="1" t="s">
        <v>24</v>
      </c>
      <c r="B22" s="1" t="s">
        <v>31</v>
      </c>
      <c r="C22" s="1" t="s">
        <v>25</v>
      </c>
      <c r="D22" s="4" t="e">
        <f>B22/E15</f>
        <v>#VALUE!</v>
      </c>
      <c r="G22" s="1">
        <f t="shared" si="5"/>
        <v>70.099999999999994</v>
      </c>
      <c r="H22" s="1">
        <f t="shared" si="0"/>
        <v>0.47249999999999998</v>
      </c>
      <c r="I22" s="1">
        <f t="shared" si="1"/>
        <v>-3.6075000000000057</v>
      </c>
      <c r="J22" s="1">
        <f t="shared" si="2"/>
        <v>0</v>
      </c>
      <c r="K22" s="1">
        <f t="shared" si="3"/>
        <v>3.9000000000000057</v>
      </c>
      <c r="L22" s="1">
        <f t="shared" si="4"/>
        <v>765.00000000000011</v>
      </c>
    </row>
    <row r="23" spans="1:12">
      <c r="A23" s="19" t="s">
        <v>26</v>
      </c>
      <c r="B23" s="1">
        <f>C15-D17</f>
        <v>73.734999999999999</v>
      </c>
      <c r="D23" s="5"/>
      <c r="G23" s="1">
        <f t="shared" si="5"/>
        <v>70.349999999999994</v>
      </c>
      <c r="H23" s="1">
        <f t="shared" si="0"/>
        <v>0.47249999999999998</v>
      </c>
      <c r="I23" s="1">
        <f t="shared" si="1"/>
        <v>-3.3575000000000057</v>
      </c>
      <c r="J23" s="1">
        <f t="shared" si="2"/>
        <v>0</v>
      </c>
      <c r="K23" s="1">
        <f t="shared" si="3"/>
        <v>3.6500000000000057</v>
      </c>
      <c r="L23" s="1">
        <f t="shared" si="4"/>
        <v>765.00000000000011</v>
      </c>
    </row>
    <row r="24" spans="1:12">
      <c r="A24" s="19"/>
      <c r="B24" s="1">
        <f>C16+D17</f>
        <v>74.765000000000001</v>
      </c>
      <c r="G24" s="1">
        <f t="shared" si="5"/>
        <v>70.599999999999994</v>
      </c>
      <c r="H24" s="1">
        <f t="shared" si="0"/>
        <v>0.47249999999999998</v>
      </c>
      <c r="I24" s="1">
        <f t="shared" si="1"/>
        <v>-3.1075000000000057</v>
      </c>
      <c r="J24" s="1">
        <f t="shared" si="2"/>
        <v>0</v>
      </c>
      <c r="K24" s="1">
        <f t="shared" si="3"/>
        <v>3.4000000000000057</v>
      </c>
      <c r="L24" s="1">
        <f t="shared" si="4"/>
        <v>765.00000000000011</v>
      </c>
    </row>
    <row r="25" spans="1:12">
      <c r="A25" s="19" t="s">
        <v>27</v>
      </c>
      <c r="B25" s="19"/>
      <c r="C25" s="19"/>
      <c r="D25" s="19"/>
      <c r="G25" s="1">
        <f t="shared" si="5"/>
        <v>70.849999999999994</v>
      </c>
      <c r="H25" s="1">
        <f t="shared" si="0"/>
        <v>0.47249999999999998</v>
      </c>
      <c r="I25" s="1">
        <f t="shared" si="1"/>
        <v>-2.8575000000000057</v>
      </c>
      <c r="J25" s="1">
        <f t="shared" si="2"/>
        <v>0</v>
      </c>
      <c r="K25" s="1">
        <f t="shared" si="3"/>
        <v>3.1500000000000057</v>
      </c>
      <c r="L25" s="1">
        <f t="shared" si="4"/>
        <v>765.00000000000011</v>
      </c>
    </row>
    <row r="26" spans="1:12">
      <c r="C26" s="19"/>
      <c r="D26" s="19"/>
      <c r="G26" s="1">
        <f t="shared" si="5"/>
        <v>71.099999999999994</v>
      </c>
      <c r="H26" s="1">
        <f t="shared" si="0"/>
        <v>0.47249999999999998</v>
      </c>
      <c r="I26" s="1">
        <f t="shared" si="1"/>
        <v>-2.6075000000000057</v>
      </c>
      <c r="J26" s="1">
        <f t="shared" si="2"/>
        <v>0</v>
      </c>
      <c r="K26" s="1">
        <f t="shared" si="3"/>
        <v>2.9000000000000057</v>
      </c>
      <c r="L26" s="1">
        <f t="shared" si="4"/>
        <v>765.00000000000011</v>
      </c>
    </row>
    <row r="27" spans="1:12">
      <c r="C27" s="19"/>
      <c r="D27" s="19"/>
      <c r="G27" s="1">
        <f t="shared" si="5"/>
        <v>71.349999999999994</v>
      </c>
      <c r="H27" s="1">
        <f t="shared" si="0"/>
        <v>0.47249999999999998</v>
      </c>
      <c r="I27" s="1">
        <f t="shared" si="1"/>
        <v>-2.3575000000000057</v>
      </c>
      <c r="J27" s="1">
        <f t="shared" si="2"/>
        <v>0</v>
      </c>
      <c r="K27" s="1">
        <f t="shared" si="3"/>
        <v>2.6500000000000057</v>
      </c>
      <c r="L27" s="1">
        <f t="shared" si="4"/>
        <v>764.99999999999989</v>
      </c>
    </row>
    <row r="28" spans="1:12">
      <c r="C28" s="19"/>
      <c r="D28" s="19"/>
      <c r="G28" s="1">
        <f t="shared" si="5"/>
        <v>71.599999999999994</v>
      </c>
      <c r="H28" s="1">
        <f t="shared" si="0"/>
        <v>0.47249999999999998</v>
      </c>
      <c r="I28" s="1">
        <f t="shared" si="1"/>
        <v>-2.1075000000000057</v>
      </c>
      <c r="J28" s="1">
        <f t="shared" si="2"/>
        <v>0</v>
      </c>
      <c r="K28" s="1">
        <f t="shared" si="3"/>
        <v>2.4000000000000057</v>
      </c>
      <c r="L28" s="1">
        <f t="shared" si="4"/>
        <v>764.99999999999989</v>
      </c>
    </row>
    <row r="29" spans="1:12">
      <c r="C29" s="19"/>
      <c r="D29" s="19"/>
      <c r="G29" s="1">
        <f t="shared" si="5"/>
        <v>71.849999999999994</v>
      </c>
      <c r="H29" s="1">
        <f t="shared" si="0"/>
        <v>0.47249999999999998</v>
      </c>
      <c r="I29" s="1">
        <f t="shared" si="1"/>
        <v>-1.8575000000000057</v>
      </c>
      <c r="J29" s="1">
        <f t="shared" si="2"/>
        <v>0</v>
      </c>
      <c r="K29" s="1">
        <f t="shared" si="3"/>
        <v>2.1500000000000057</v>
      </c>
      <c r="L29" s="1">
        <f t="shared" si="4"/>
        <v>764.99999999999989</v>
      </c>
    </row>
    <row r="30" spans="1:12">
      <c r="C30" s="19"/>
      <c r="D30" s="19"/>
      <c r="G30" s="1">
        <f t="shared" si="5"/>
        <v>72.099999999999994</v>
      </c>
      <c r="H30" s="1">
        <f t="shared" si="0"/>
        <v>0.47249999999999998</v>
      </c>
      <c r="I30" s="1">
        <f t="shared" si="1"/>
        <v>-1.6075000000000057</v>
      </c>
      <c r="J30" s="1">
        <f t="shared" si="2"/>
        <v>0</v>
      </c>
      <c r="K30" s="1">
        <f t="shared" si="3"/>
        <v>1.9000000000000057</v>
      </c>
      <c r="L30" s="1">
        <f t="shared" si="4"/>
        <v>764.99999999999989</v>
      </c>
    </row>
    <row r="31" spans="1:12">
      <c r="C31" s="19"/>
      <c r="D31" s="19"/>
      <c r="G31" s="1">
        <f t="shared" si="5"/>
        <v>72.349999999999994</v>
      </c>
      <c r="H31" s="1">
        <f t="shared" si="0"/>
        <v>0.47249999999999998</v>
      </c>
      <c r="I31" s="1">
        <f t="shared" si="1"/>
        <v>-1.3575000000000057</v>
      </c>
      <c r="J31" s="1">
        <f t="shared" si="2"/>
        <v>0</v>
      </c>
      <c r="K31" s="1">
        <f t="shared" si="3"/>
        <v>1.6500000000000057</v>
      </c>
      <c r="L31" s="1">
        <f t="shared" si="4"/>
        <v>764.99999999999989</v>
      </c>
    </row>
    <row r="32" spans="1:12">
      <c r="C32" s="19"/>
      <c r="D32" s="19"/>
      <c r="G32" s="1">
        <f t="shared" si="5"/>
        <v>72.599999999999994</v>
      </c>
      <c r="H32" s="1">
        <f t="shared" si="0"/>
        <v>0.47249999999999998</v>
      </c>
      <c r="I32" s="1">
        <f t="shared" si="1"/>
        <v>-1.1075000000000057</v>
      </c>
      <c r="J32" s="1">
        <f t="shared" si="2"/>
        <v>0</v>
      </c>
      <c r="K32" s="1">
        <f t="shared" si="3"/>
        <v>1.4000000000000057</v>
      </c>
      <c r="L32" s="1">
        <f t="shared" si="4"/>
        <v>764.99999999999989</v>
      </c>
    </row>
    <row r="33" spans="3:12">
      <c r="C33" s="19"/>
      <c r="D33" s="19"/>
      <c r="G33" s="1">
        <f t="shared" si="5"/>
        <v>72.849999999999994</v>
      </c>
      <c r="H33" s="1">
        <f t="shared" si="0"/>
        <v>0.47249999999999998</v>
      </c>
      <c r="I33" s="1">
        <f t="shared" si="1"/>
        <v>-0.8575000000000057</v>
      </c>
      <c r="J33" s="1">
        <f t="shared" si="2"/>
        <v>0</v>
      </c>
      <c r="K33" s="1">
        <f t="shared" si="3"/>
        <v>1.1500000000000057</v>
      </c>
      <c r="L33" s="1">
        <f t="shared" si="4"/>
        <v>764.99999999999989</v>
      </c>
    </row>
    <row r="34" spans="3:12">
      <c r="C34" s="19"/>
      <c r="D34" s="19"/>
      <c r="G34" s="1">
        <f t="shared" si="5"/>
        <v>73.099999999999994</v>
      </c>
      <c r="H34" s="1">
        <f t="shared" si="0"/>
        <v>0.47249999999999998</v>
      </c>
      <c r="I34" s="1">
        <f t="shared" si="1"/>
        <v>-0.6075000000000057</v>
      </c>
      <c r="J34" s="1">
        <f t="shared" si="2"/>
        <v>0</v>
      </c>
      <c r="K34" s="1">
        <f t="shared" si="3"/>
        <v>0.90000000000000568</v>
      </c>
      <c r="L34" s="1">
        <f t="shared" si="4"/>
        <v>764.99999999999989</v>
      </c>
    </row>
    <row r="35" spans="3:12">
      <c r="G35" s="1">
        <f t="shared" si="5"/>
        <v>73.349999999999994</v>
      </c>
      <c r="H35" s="1">
        <f t="shared" si="0"/>
        <v>0.47249999999999998</v>
      </c>
      <c r="I35" s="1">
        <f t="shared" si="1"/>
        <v>-0.3575000000000057</v>
      </c>
      <c r="J35" s="1">
        <f t="shared" si="2"/>
        <v>0</v>
      </c>
      <c r="K35" s="1">
        <f t="shared" si="3"/>
        <v>0.65000000000000568</v>
      </c>
      <c r="L35" s="1">
        <f t="shared" si="4"/>
        <v>764.99999999999989</v>
      </c>
    </row>
    <row r="36" spans="3:12">
      <c r="G36" s="1">
        <f t="shared" si="5"/>
        <v>73.599999999999994</v>
      </c>
      <c r="H36" s="1">
        <f t="shared" si="0"/>
        <v>0.47249999999999998</v>
      </c>
      <c r="I36" s="1">
        <f t="shared" si="1"/>
        <v>-0.1075000000000057</v>
      </c>
      <c r="J36" s="1">
        <f t="shared" si="2"/>
        <v>0</v>
      </c>
      <c r="K36" s="1">
        <f t="shared" si="3"/>
        <v>0.40000000000000568</v>
      </c>
      <c r="L36" s="1">
        <f t="shared" si="4"/>
        <v>764.99999999999989</v>
      </c>
    </row>
    <row r="37" spans="3:12">
      <c r="G37" s="1">
        <f t="shared" si="5"/>
        <v>73.849999999999994</v>
      </c>
      <c r="H37" s="1">
        <f t="shared" si="0"/>
        <v>0.47249999999999998</v>
      </c>
      <c r="I37" s="1">
        <f t="shared" si="1"/>
        <v>0.1424999999999943</v>
      </c>
      <c r="J37" s="1">
        <f t="shared" si="2"/>
        <v>0</v>
      </c>
      <c r="K37" s="1">
        <f t="shared" si="3"/>
        <v>0.15000000000000568</v>
      </c>
      <c r="L37" s="1">
        <f t="shared" si="4"/>
        <v>764.99999999999989</v>
      </c>
    </row>
    <row r="38" spans="3:12">
      <c r="G38" s="1">
        <f t="shared" si="5"/>
        <v>74.099999999999994</v>
      </c>
      <c r="H38" s="1">
        <f t="shared" si="0"/>
        <v>0.47249999999999998</v>
      </c>
      <c r="I38" s="1">
        <f t="shared" si="1"/>
        <v>0.29249999999999998</v>
      </c>
      <c r="J38" s="1">
        <f t="shared" si="2"/>
        <v>0</v>
      </c>
      <c r="K38" s="1">
        <f t="shared" si="3"/>
        <v>0</v>
      </c>
      <c r="L38" s="1">
        <f t="shared" si="4"/>
        <v>764.99999999999989</v>
      </c>
    </row>
    <row r="39" spans="3:12">
      <c r="G39" s="1">
        <f t="shared" si="5"/>
        <v>74.349999999999994</v>
      </c>
      <c r="H39" s="1">
        <f t="shared" si="0"/>
        <v>0.47249999999999998</v>
      </c>
      <c r="I39" s="1">
        <f t="shared" si="1"/>
        <v>0.29249999999999998</v>
      </c>
      <c r="J39" s="1">
        <f t="shared" si="2"/>
        <v>0</v>
      </c>
      <c r="K39" s="1">
        <f t="shared" si="3"/>
        <v>0</v>
      </c>
      <c r="L39" s="1">
        <f t="shared" si="4"/>
        <v>764.99999999999989</v>
      </c>
    </row>
    <row r="40" spans="3:12">
      <c r="G40" s="1">
        <f t="shared" si="5"/>
        <v>74.599999999999994</v>
      </c>
      <c r="H40" s="1">
        <f t="shared" si="0"/>
        <v>0.37250000000000566</v>
      </c>
      <c r="I40" s="1">
        <f t="shared" si="1"/>
        <v>0.29249999999999998</v>
      </c>
      <c r="J40" s="1">
        <f t="shared" si="2"/>
        <v>9.9999999999994316E-2</v>
      </c>
      <c r="K40" s="1">
        <f t="shared" si="3"/>
        <v>0</v>
      </c>
      <c r="L40" s="1">
        <f t="shared" si="4"/>
        <v>764.99999999999989</v>
      </c>
    </row>
    <row r="41" spans="3:12">
      <c r="G41" s="1">
        <f t="shared" si="5"/>
        <v>74.849999999999994</v>
      </c>
      <c r="H41" s="1">
        <f t="shared" si="0"/>
        <v>0.12250000000000566</v>
      </c>
      <c r="I41" s="1">
        <f t="shared" si="1"/>
        <v>0.29249999999999998</v>
      </c>
      <c r="J41" s="1">
        <f t="shared" si="2"/>
        <v>0.34999999999999432</v>
      </c>
      <c r="K41" s="1">
        <f t="shared" si="3"/>
        <v>0</v>
      </c>
      <c r="L41" s="1">
        <f t="shared" si="4"/>
        <v>764.99999999999989</v>
      </c>
    </row>
    <row r="42" spans="3:12">
      <c r="G42" s="1">
        <f t="shared" si="5"/>
        <v>75.099999999999994</v>
      </c>
      <c r="H42" s="1">
        <f t="shared" si="0"/>
        <v>-0.12749999999999434</v>
      </c>
      <c r="I42" s="1">
        <f t="shared" si="1"/>
        <v>0.29249999999999998</v>
      </c>
      <c r="J42" s="1">
        <f t="shared" si="2"/>
        <v>0.59999999999999432</v>
      </c>
      <c r="K42" s="1">
        <f t="shared" si="3"/>
        <v>0</v>
      </c>
      <c r="L42" s="1">
        <f t="shared" si="4"/>
        <v>764.99999999999989</v>
      </c>
    </row>
    <row r="43" spans="3:12">
      <c r="G43" s="1">
        <f t="shared" si="5"/>
        <v>75.349999999999994</v>
      </c>
      <c r="H43" s="1">
        <f t="shared" si="0"/>
        <v>-0.37749999999999434</v>
      </c>
      <c r="I43" s="1">
        <f t="shared" si="1"/>
        <v>0.29249999999999998</v>
      </c>
      <c r="J43" s="1">
        <f t="shared" si="2"/>
        <v>0.84999999999999432</v>
      </c>
      <c r="K43" s="1">
        <f t="shared" si="3"/>
        <v>0</v>
      </c>
      <c r="L43" s="1">
        <f t="shared" si="4"/>
        <v>764.99999999999989</v>
      </c>
    </row>
    <row r="44" spans="3:12">
      <c r="G44" s="1">
        <f t="shared" si="5"/>
        <v>75.599999999999994</v>
      </c>
      <c r="H44" s="1">
        <f t="shared" si="0"/>
        <v>-0.6274999999999944</v>
      </c>
      <c r="I44" s="1">
        <f t="shared" si="1"/>
        <v>0.29249999999999998</v>
      </c>
      <c r="J44" s="1">
        <f t="shared" si="2"/>
        <v>1.0999999999999943</v>
      </c>
      <c r="K44" s="1">
        <f t="shared" si="3"/>
        <v>0</v>
      </c>
      <c r="L44" s="1">
        <f t="shared" si="4"/>
        <v>764.99999999999989</v>
      </c>
    </row>
    <row r="45" spans="3:12">
      <c r="G45" s="1">
        <f t="shared" si="5"/>
        <v>75.849999999999994</v>
      </c>
      <c r="H45" s="1">
        <f t="shared" si="0"/>
        <v>-0.8774999999999944</v>
      </c>
      <c r="I45" s="1">
        <f t="shared" si="1"/>
        <v>0.29249999999999998</v>
      </c>
      <c r="J45" s="1">
        <f t="shared" si="2"/>
        <v>1.3499999999999943</v>
      </c>
      <c r="K45" s="1">
        <f t="shared" si="3"/>
        <v>0</v>
      </c>
      <c r="L45" s="1">
        <f t="shared" si="4"/>
        <v>764.99999999999989</v>
      </c>
    </row>
    <row r="46" spans="3:12">
      <c r="G46" s="1">
        <f t="shared" si="5"/>
        <v>76.099999999999994</v>
      </c>
      <c r="H46" s="1">
        <f t="shared" si="0"/>
        <v>-1.1274999999999944</v>
      </c>
      <c r="I46" s="1">
        <f t="shared" si="1"/>
        <v>0.29249999999999998</v>
      </c>
      <c r="J46" s="1">
        <f t="shared" si="2"/>
        <v>1.5999999999999943</v>
      </c>
      <c r="K46" s="1">
        <f t="shared" si="3"/>
        <v>0</v>
      </c>
      <c r="L46" s="1">
        <f t="shared" si="4"/>
        <v>764.99999999999989</v>
      </c>
    </row>
    <row r="47" spans="3:12">
      <c r="G47" s="1">
        <f t="shared" si="5"/>
        <v>76.349999999999994</v>
      </c>
      <c r="H47" s="1">
        <f t="shared" si="0"/>
        <v>-1.3774999999999944</v>
      </c>
      <c r="I47" s="1">
        <f t="shared" si="1"/>
        <v>0.29249999999999998</v>
      </c>
      <c r="J47" s="1">
        <f t="shared" si="2"/>
        <v>1.8499999999999943</v>
      </c>
      <c r="K47" s="1">
        <f t="shared" si="3"/>
        <v>0</v>
      </c>
      <c r="L47" s="1">
        <f t="shared" si="4"/>
        <v>764.99999999999989</v>
      </c>
    </row>
    <row r="48" spans="3:12">
      <c r="G48" s="1">
        <f t="shared" si="5"/>
        <v>76.599999999999994</v>
      </c>
      <c r="H48" s="1">
        <f t="shared" si="0"/>
        <v>-1.6274999999999944</v>
      </c>
      <c r="I48" s="1">
        <f t="shared" si="1"/>
        <v>0.29249999999999998</v>
      </c>
      <c r="J48" s="1">
        <f t="shared" si="2"/>
        <v>2.0999999999999943</v>
      </c>
      <c r="K48" s="1">
        <f t="shared" si="3"/>
        <v>0</v>
      </c>
      <c r="L48" s="1">
        <f t="shared" si="4"/>
        <v>764.99999999999989</v>
      </c>
    </row>
    <row r="49" spans="7:12">
      <c r="G49" s="1">
        <f t="shared" si="5"/>
        <v>76.849999999999994</v>
      </c>
      <c r="H49" s="1">
        <f t="shared" si="0"/>
        <v>-1.8774999999999944</v>
      </c>
      <c r="I49" s="1">
        <f t="shared" si="1"/>
        <v>0.29249999999999998</v>
      </c>
      <c r="J49" s="1">
        <f t="shared" si="2"/>
        <v>2.3499999999999943</v>
      </c>
      <c r="K49" s="1">
        <f t="shared" si="3"/>
        <v>0</v>
      </c>
      <c r="L49" s="1">
        <f t="shared" si="4"/>
        <v>764.99999999999989</v>
      </c>
    </row>
    <row r="50" spans="7:12">
      <c r="G50" s="1">
        <f t="shared" si="5"/>
        <v>77.099999999999994</v>
      </c>
      <c r="H50" s="1">
        <f t="shared" si="0"/>
        <v>-2.1274999999999942</v>
      </c>
      <c r="I50" s="1">
        <f t="shared" si="1"/>
        <v>0.29249999999999998</v>
      </c>
      <c r="J50" s="1">
        <f t="shared" si="2"/>
        <v>2.5999999999999943</v>
      </c>
      <c r="K50" s="1">
        <f t="shared" si="3"/>
        <v>0</v>
      </c>
      <c r="L50" s="1">
        <f t="shared" si="4"/>
        <v>765.00000000000011</v>
      </c>
    </row>
    <row r="51" spans="7:12">
      <c r="G51" s="1">
        <f t="shared" si="5"/>
        <v>77.349999999999994</v>
      </c>
      <c r="H51" s="1">
        <f t="shared" si="0"/>
        <v>-2.3774999999999942</v>
      </c>
      <c r="I51" s="1">
        <f t="shared" si="1"/>
        <v>0.29249999999999998</v>
      </c>
      <c r="J51" s="1">
        <f t="shared" si="2"/>
        <v>2.8499999999999943</v>
      </c>
      <c r="K51" s="1">
        <f t="shared" si="3"/>
        <v>0</v>
      </c>
      <c r="L51" s="1">
        <f t="shared" si="4"/>
        <v>765.00000000000011</v>
      </c>
    </row>
    <row r="52" spans="7:12">
      <c r="G52" s="1">
        <f t="shared" si="5"/>
        <v>77.599999999999994</v>
      </c>
      <c r="H52" s="1">
        <f t="shared" si="0"/>
        <v>-2.6274999999999942</v>
      </c>
      <c r="I52" s="1">
        <f t="shared" si="1"/>
        <v>0.29249999999999998</v>
      </c>
      <c r="J52" s="1">
        <f t="shared" si="2"/>
        <v>3.0999999999999943</v>
      </c>
      <c r="K52" s="1">
        <f t="shared" si="3"/>
        <v>0</v>
      </c>
      <c r="L52" s="1">
        <f t="shared" si="4"/>
        <v>765.00000000000011</v>
      </c>
    </row>
    <row r="53" spans="7:12">
      <c r="G53" s="1">
        <f t="shared" si="5"/>
        <v>77.849999999999994</v>
      </c>
      <c r="H53" s="1">
        <f t="shared" si="0"/>
        <v>-2.8774999999999942</v>
      </c>
      <c r="I53" s="1">
        <f t="shared" si="1"/>
        <v>0.29249999999999998</v>
      </c>
      <c r="J53" s="1">
        <f t="shared" si="2"/>
        <v>3.3499999999999943</v>
      </c>
      <c r="K53" s="1">
        <f t="shared" si="3"/>
        <v>0</v>
      </c>
      <c r="L53" s="1">
        <f t="shared" si="4"/>
        <v>765.00000000000011</v>
      </c>
    </row>
    <row r="54" spans="7:12">
      <c r="G54" s="1">
        <f t="shared" si="5"/>
        <v>78.099999999999994</v>
      </c>
      <c r="H54" s="1">
        <f t="shared" si="0"/>
        <v>-3.1274999999999942</v>
      </c>
      <c r="I54" s="1">
        <f t="shared" si="1"/>
        <v>0.29249999999999998</v>
      </c>
      <c r="J54" s="1">
        <f t="shared" si="2"/>
        <v>3.5999999999999943</v>
      </c>
      <c r="K54" s="1">
        <f t="shared" si="3"/>
        <v>0</v>
      </c>
      <c r="L54" s="1">
        <f t="shared" si="4"/>
        <v>765.00000000000011</v>
      </c>
    </row>
    <row r="55" spans="7:12">
      <c r="G55" s="1">
        <f t="shared" si="5"/>
        <v>78.349999999999994</v>
      </c>
      <c r="H55" s="1">
        <f t="shared" si="0"/>
        <v>-3.3774999999999942</v>
      </c>
      <c r="I55" s="1">
        <f t="shared" si="1"/>
        <v>0.29249999999999998</v>
      </c>
      <c r="J55" s="1">
        <f t="shared" si="2"/>
        <v>3.8499999999999943</v>
      </c>
      <c r="K55" s="1">
        <f t="shared" si="3"/>
        <v>0</v>
      </c>
      <c r="L55" s="1">
        <f t="shared" si="4"/>
        <v>765.00000000000011</v>
      </c>
    </row>
    <row r="56" spans="7:12">
      <c r="G56" s="1">
        <f t="shared" si="5"/>
        <v>78.599999999999994</v>
      </c>
      <c r="H56" s="1">
        <f t="shared" si="0"/>
        <v>-3.6274999999999942</v>
      </c>
      <c r="I56" s="1">
        <f t="shared" si="1"/>
        <v>0.29249999999999998</v>
      </c>
      <c r="J56" s="1">
        <f t="shared" si="2"/>
        <v>4.0999999999999943</v>
      </c>
      <c r="K56" s="1">
        <f t="shared" si="3"/>
        <v>0</v>
      </c>
      <c r="L56" s="1">
        <f t="shared" si="4"/>
        <v>765.00000000000011</v>
      </c>
    </row>
    <row r="57" spans="7:12">
      <c r="G57" s="1">
        <f t="shared" si="5"/>
        <v>78.849999999999994</v>
      </c>
      <c r="H57" s="1">
        <f t="shared" si="0"/>
        <v>-3.8774999999999942</v>
      </c>
      <c r="I57" s="1">
        <f t="shared" si="1"/>
        <v>0.29249999999999998</v>
      </c>
      <c r="J57" s="1">
        <f t="shared" si="2"/>
        <v>4.3499999999999943</v>
      </c>
      <c r="K57" s="1">
        <f t="shared" si="3"/>
        <v>0</v>
      </c>
      <c r="L57" s="1">
        <f t="shared" si="4"/>
        <v>765.00000000000011</v>
      </c>
    </row>
    <row r="58" spans="7:12">
      <c r="G58" s="1">
        <f t="shared" si="5"/>
        <v>79.099999999999994</v>
      </c>
      <c r="H58" s="1">
        <f t="shared" si="0"/>
        <v>-4.1274999999999942</v>
      </c>
      <c r="I58" s="1">
        <f t="shared" si="1"/>
        <v>0.29249999999999998</v>
      </c>
      <c r="J58" s="1">
        <f t="shared" si="2"/>
        <v>4.5999999999999943</v>
      </c>
      <c r="K58" s="1">
        <f t="shared" si="3"/>
        <v>0</v>
      </c>
      <c r="L58" s="1">
        <f t="shared" si="4"/>
        <v>765.00000000000011</v>
      </c>
    </row>
    <row r="59" spans="7:12">
      <c r="G59" s="1">
        <f t="shared" si="5"/>
        <v>79.349999999999994</v>
      </c>
      <c r="H59" s="1">
        <f t="shared" si="0"/>
        <v>-4.3774999999999942</v>
      </c>
      <c r="I59" s="1">
        <f t="shared" si="1"/>
        <v>0.29249999999999998</v>
      </c>
      <c r="J59" s="1">
        <f t="shared" si="2"/>
        <v>4.8499999999999943</v>
      </c>
      <c r="K59" s="1">
        <f t="shared" si="3"/>
        <v>0</v>
      </c>
      <c r="L59" s="1">
        <f t="shared" si="4"/>
        <v>765.00000000000057</v>
      </c>
    </row>
    <row r="60" spans="7:12">
      <c r="G60" s="1">
        <f t="shared" si="5"/>
        <v>79.599999999999994</v>
      </c>
      <c r="H60" s="1">
        <f t="shared" si="0"/>
        <v>-4.6274999999999942</v>
      </c>
      <c r="I60" s="1">
        <f t="shared" si="1"/>
        <v>0.29249999999999998</v>
      </c>
      <c r="J60" s="1">
        <f t="shared" si="2"/>
        <v>5.0999999999999943</v>
      </c>
      <c r="K60" s="1">
        <f t="shared" si="3"/>
        <v>0</v>
      </c>
      <c r="L60" s="1">
        <f t="shared" si="4"/>
        <v>765.00000000000057</v>
      </c>
    </row>
    <row r="61" spans="7:12">
      <c r="G61" s="1">
        <f t="shared" si="5"/>
        <v>79.849999999999994</v>
      </c>
      <c r="H61" s="1">
        <f t="shared" si="0"/>
        <v>-4.8774999999999942</v>
      </c>
      <c r="I61" s="1">
        <f t="shared" si="1"/>
        <v>0.29249999999999998</v>
      </c>
      <c r="J61" s="1">
        <f t="shared" si="2"/>
        <v>5.3499999999999943</v>
      </c>
      <c r="K61" s="1">
        <f t="shared" si="3"/>
        <v>0</v>
      </c>
      <c r="L61" s="1">
        <f t="shared" si="4"/>
        <v>765.00000000000057</v>
      </c>
    </row>
    <row r="62" spans="7:12">
      <c r="G62" s="1">
        <f t="shared" si="5"/>
        <v>80.099999999999994</v>
      </c>
      <c r="H62" s="1">
        <f t="shared" si="0"/>
        <v>-5.1274999999999942</v>
      </c>
      <c r="I62" s="1">
        <f t="shared" si="1"/>
        <v>0.29249999999999998</v>
      </c>
      <c r="J62" s="1">
        <f t="shared" si="2"/>
        <v>5.5999999999999943</v>
      </c>
      <c r="K62" s="1">
        <f t="shared" si="3"/>
        <v>0</v>
      </c>
      <c r="L62" s="1">
        <f t="shared" si="4"/>
        <v>765.00000000000057</v>
      </c>
    </row>
    <row r="63" spans="7:12">
      <c r="G63" s="1">
        <f t="shared" si="5"/>
        <v>80.349999999999994</v>
      </c>
      <c r="H63" s="1">
        <f t="shared" si="0"/>
        <v>-5.3774999999999942</v>
      </c>
      <c r="I63" s="1">
        <f t="shared" si="1"/>
        <v>0.29249999999999998</v>
      </c>
      <c r="J63" s="1">
        <f t="shared" si="2"/>
        <v>5.8499999999999943</v>
      </c>
      <c r="K63" s="1">
        <f t="shared" si="3"/>
        <v>0</v>
      </c>
      <c r="L63" s="1">
        <f t="shared" si="4"/>
        <v>765.00000000000057</v>
      </c>
    </row>
    <row r="64" spans="7:12">
      <c r="G64" s="1">
        <f t="shared" si="5"/>
        <v>80.599999999999994</v>
      </c>
      <c r="H64" s="1">
        <f t="shared" si="0"/>
        <v>-5.6274999999999942</v>
      </c>
      <c r="I64" s="1">
        <f t="shared" si="1"/>
        <v>0.29249999999999998</v>
      </c>
      <c r="J64" s="1">
        <f t="shared" si="2"/>
        <v>6.0999999999999943</v>
      </c>
      <c r="K64" s="1">
        <f t="shared" si="3"/>
        <v>0</v>
      </c>
      <c r="L64" s="1">
        <f t="shared" si="4"/>
        <v>765.00000000000057</v>
      </c>
    </row>
    <row r="65" spans="7:12">
      <c r="G65" s="1">
        <f t="shared" si="5"/>
        <v>80.849999999999994</v>
      </c>
      <c r="H65" s="1">
        <f t="shared" si="0"/>
        <v>-5.8774999999999942</v>
      </c>
      <c r="I65" s="1">
        <f t="shared" si="1"/>
        <v>0.29249999999999998</v>
      </c>
      <c r="J65" s="1">
        <f t="shared" si="2"/>
        <v>6.3499999999999943</v>
      </c>
      <c r="K65" s="1">
        <f t="shared" si="3"/>
        <v>0</v>
      </c>
      <c r="L65" s="1">
        <f t="shared" si="4"/>
        <v>765.00000000000057</v>
      </c>
    </row>
    <row r="66" spans="7:12">
      <c r="G66" s="1">
        <f t="shared" si="5"/>
        <v>81.099999999999994</v>
      </c>
      <c r="H66" s="1">
        <f t="shared" si="0"/>
        <v>-6.1274999999999942</v>
      </c>
      <c r="I66" s="1">
        <f t="shared" si="1"/>
        <v>0.29249999999999998</v>
      </c>
      <c r="J66" s="1">
        <f t="shared" si="2"/>
        <v>6.5999999999999943</v>
      </c>
      <c r="K66" s="1">
        <f t="shared" si="3"/>
        <v>0</v>
      </c>
      <c r="L66" s="1">
        <f t="shared" si="4"/>
        <v>765.00000000000057</v>
      </c>
    </row>
    <row r="67" spans="7:12">
      <c r="G67" s="1">
        <f t="shared" si="5"/>
        <v>81.349999999999994</v>
      </c>
      <c r="H67" s="1">
        <f t="shared" si="0"/>
        <v>-6.3774999999999942</v>
      </c>
      <c r="I67" s="1">
        <f t="shared" si="1"/>
        <v>0.29249999999999998</v>
      </c>
      <c r="J67" s="1">
        <f t="shared" si="2"/>
        <v>6.8499999999999943</v>
      </c>
      <c r="K67" s="1">
        <f t="shared" si="3"/>
        <v>0</v>
      </c>
      <c r="L67" s="1">
        <f t="shared" si="4"/>
        <v>765.00000000000057</v>
      </c>
    </row>
    <row r="68" spans="7:12">
      <c r="G68" s="1">
        <f t="shared" si="5"/>
        <v>81.599999999999994</v>
      </c>
      <c r="H68" s="1">
        <f t="shared" si="0"/>
        <v>-6.6274999999999942</v>
      </c>
      <c r="I68" s="1">
        <f t="shared" si="1"/>
        <v>0.29249999999999998</v>
      </c>
      <c r="J68" s="1">
        <f t="shared" si="2"/>
        <v>7.0999999999999943</v>
      </c>
      <c r="K68" s="1">
        <f t="shared" si="3"/>
        <v>0</v>
      </c>
      <c r="L68" s="1">
        <f t="shared" si="4"/>
        <v>765.00000000000057</v>
      </c>
    </row>
    <row r="69" spans="7:12">
      <c r="G69" s="1">
        <f t="shared" si="5"/>
        <v>81.849999999999994</v>
      </c>
      <c r="H69" s="1">
        <f t="shared" si="0"/>
        <v>-6.8774999999999942</v>
      </c>
      <c r="I69" s="1">
        <f t="shared" si="1"/>
        <v>0.29249999999999998</v>
      </c>
      <c r="J69" s="1">
        <f t="shared" si="2"/>
        <v>7.3499999999999943</v>
      </c>
      <c r="K69" s="1">
        <f t="shared" si="3"/>
        <v>0</v>
      </c>
      <c r="L69" s="1">
        <f t="shared" si="4"/>
        <v>765.00000000000057</v>
      </c>
    </row>
    <row r="70" spans="7:12">
      <c r="G70" s="1">
        <f t="shared" si="5"/>
        <v>82.1</v>
      </c>
      <c r="H70" s="1">
        <f t="shared" si="0"/>
        <v>-7.1274999999999942</v>
      </c>
      <c r="I70" s="1">
        <f t="shared" si="1"/>
        <v>0.29249999999999998</v>
      </c>
      <c r="J70" s="1">
        <f t="shared" si="2"/>
        <v>7.5999999999999943</v>
      </c>
      <c r="K70" s="1">
        <f t="shared" si="3"/>
        <v>0</v>
      </c>
      <c r="L70" s="1">
        <f t="shared" si="4"/>
        <v>765.00000000000057</v>
      </c>
    </row>
  </sheetData>
  <mergeCells count="10">
    <mergeCell ref="E15:E16"/>
    <mergeCell ref="A17:C17"/>
    <mergeCell ref="A20:B20"/>
    <mergeCell ref="C20:D20"/>
    <mergeCell ref="A23:A24"/>
    <mergeCell ref="A25:B25"/>
    <mergeCell ref="C25:D34"/>
    <mergeCell ref="D18:D19"/>
    <mergeCell ref="A7:B7"/>
    <mergeCell ref="A14:B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selection sqref="A1:XFD6"/>
    </sheetView>
  </sheetViews>
  <sheetFormatPr defaultColWidth="9.140625" defaultRowHeight="15"/>
  <cols>
    <col min="1" max="1" width="14.42578125" style="1" bestFit="1" customWidth="1"/>
    <col min="2" max="2" width="30" style="1" bestFit="1" customWidth="1"/>
    <col min="3" max="3" width="25.7109375" style="1" bestFit="1" customWidth="1"/>
    <col min="4" max="4" width="25" style="1" bestFit="1" customWidth="1"/>
    <col min="5" max="5" width="19.7109375" style="1" bestFit="1" customWidth="1"/>
    <col min="6" max="6" width="9.140625" style="1"/>
    <col min="7" max="7" width="10" style="1" bestFit="1" customWidth="1"/>
    <col min="8" max="9" width="9.140625" style="1"/>
    <col min="10" max="10" width="9.5703125" style="1" customWidth="1"/>
    <col min="11" max="16384" width="9.140625" style="1"/>
  </cols>
  <sheetData>
    <row r="1" spans="1:10" s="18" customFormat="1"/>
    <row r="2" spans="1:10" s="18" customFormat="1"/>
    <row r="3" spans="1:10" s="18" customFormat="1"/>
    <row r="4" spans="1:10" s="18" customFormat="1"/>
    <row r="5" spans="1:10" s="18" customFormat="1"/>
    <row r="6" spans="1:10" s="18" customFormat="1"/>
    <row r="7" spans="1:10">
      <c r="A7" s="19" t="s">
        <v>0</v>
      </c>
      <c r="B7" s="19"/>
      <c r="G7" s="1" t="s">
        <v>1</v>
      </c>
      <c r="H7" s="1" t="s">
        <v>2</v>
      </c>
      <c r="I7" s="1" t="s">
        <v>3</v>
      </c>
      <c r="J7" s="1" t="s">
        <v>4</v>
      </c>
    </row>
    <row r="8" spans="1:10">
      <c r="A8" s="1" t="s">
        <v>5</v>
      </c>
      <c r="B8" s="1" t="s">
        <v>6</v>
      </c>
      <c r="C8" s="1" t="s">
        <v>7</v>
      </c>
      <c r="D8" s="1" t="s">
        <v>8</v>
      </c>
      <c r="G8" s="1">
        <f>D9</f>
        <v>66.599999999999994</v>
      </c>
      <c r="H8" s="1">
        <f>(IF(G8&lt;$C$15,$D$15,G8-$C$15+$D$15))*$B$12</f>
        <v>-595</v>
      </c>
      <c r="I8" s="1">
        <f>(IF(G8&gt;$C$16,$D$16,$C$16-G8+$D$16))*($B$12*2)</f>
        <v>14515.000000000011</v>
      </c>
      <c r="J8" s="1">
        <f>(SUM(H8:I8))</f>
        <v>13920.000000000011</v>
      </c>
    </row>
    <row r="9" spans="1:10">
      <c r="A9" s="1" t="s">
        <v>9</v>
      </c>
      <c r="B9" s="1">
        <v>74</v>
      </c>
      <c r="C9" s="1">
        <f>B9+(B9*10%)</f>
        <v>81.400000000000006</v>
      </c>
      <c r="D9" s="1">
        <f>B9-(B9*10%)</f>
        <v>66.599999999999994</v>
      </c>
      <c r="G9" s="1">
        <f>G8+0.25</f>
        <v>66.849999999999994</v>
      </c>
      <c r="H9" s="1">
        <f t="shared" ref="H9:H69" si="0">(IF(G9&lt;$C$15,$D$15,G9-$C$15+$D$15))*$B$12</f>
        <v>-595</v>
      </c>
      <c r="I9" s="1">
        <f t="shared" ref="I9:I69" si="1">(IF(G9&gt;$C$16,$D$16,$C$16-G9+$D$16))*($B$12*2)</f>
        <v>14015.000000000011</v>
      </c>
      <c r="J9" s="1">
        <f t="shared" ref="J9:J69" si="2">(SUM(H9:I9))</f>
        <v>13420.000000000011</v>
      </c>
    </row>
    <row r="10" spans="1:10">
      <c r="A10" s="1" t="s">
        <v>10</v>
      </c>
      <c r="B10" s="1" t="s">
        <v>28</v>
      </c>
      <c r="G10" s="1">
        <f t="shared" ref="G10:G69" si="3">G9+0.25</f>
        <v>67.099999999999994</v>
      </c>
      <c r="H10" s="1">
        <f t="shared" si="0"/>
        <v>-595</v>
      </c>
      <c r="I10" s="1">
        <f t="shared" si="1"/>
        <v>13515.000000000011</v>
      </c>
      <c r="J10" s="1">
        <f t="shared" si="2"/>
        <v>12920.000000000011</v>
      </c>
    </row>
    <row r="11" spans="1:10">
      <c r="A11" s="1" t="s">
        <v>11</v>
      </c>
      <c r="B11" s="2">
        <v>43917</v>
      </c>
      <c r="G11" s="1">
        <f t="shared" si="3"/>
        <v>67.349999999999994</v>
      </c>
      <c r="H11" s="1">
        <f t="shared" si="0"/>
        <v>-595</v>
      </c>
      <c r="I11" s="1">
        <f t="shared" si="1"/>
        <v>13015.000000000011</v>
      </c>
      <c r="J11" s="1">
        <f t="shared" si="2"/>
        <v>12420.000000000011</v>
      </c>
    </row>
    <row r="12" spans="1:10">
      <c r="A12" s="1" t="s">
        <v>12</v>
      </c>
      <c r="B12" s="1">
        <v>1000</v>
      </c>
      <c r="G12" s="1">
        <f t="shared" si="3"/>
        <v>67.599999999999994</v>
      </c>
      <c r="H12" s="1">
        <f t="shared" si="0"/>
        <v>-595</v>
      </c>
      <c r="I12" s="1">
        <f t="shared" si="1"/>
        <v>12515.000000000011</v>
      </c>
      <c r="J12" s="1">
        <f t="shared" si="2"/>
        <v>11920.000000000011</v>
      </c>
    </row>
    <row r="13" spans="1:10">
      <c r="G13" s="1">
        <f t="shared" si="3"/>
        <v>67.849999999999994</v>
      </c>
      <c r="H13" s="1">
        <f t="shared" si="0"/>
        <v>-595</v>
      </c>
      <c r="I13" s="1">
        <f t="shared" si="1"/>
        <v>12015.000000000011</v>
      </c>
      <c r="J13" s="1">
        <f t="shared" si="2"/>
        <v>11420.000000000011</v>
      </c>
    </row>
    <row r="14" spans="1:10">
      <c r="A14" s="19" t="s">
        <v>13</v>
      </c>
      <c r="B14" s="19"/>
      <c r="C14" s="1" t="s">
        <v>14</v>
      </c>
      <c r="D14" s="1" t="s">
        <v>15</v>
      </c>
      <c r="E14" s="1" t="s">
        <v>30</v>
      </c>
      <c r="G14" s="1">
        <f t="shared" si="3"/>
        <v>68.099999999999994</v>
      </c>
      <c r="H14" s="1">
        <f t="shared" si="0"/>
        <v>-595</v>
      </c>
      <c r="I14" s="1">
        <f t="shared" si="1"/>
        <v>11515.000000000011</v>
      </c>
      <c r="J14" s="1">
        <f t="shared" si="2"/>
        <v>10920.000000000011</v>
      </c>
    </row>
    <row r="15" spans="1:10">
      <c r="A15" s="1" t="s">
        <v>2</v>
      </c>
      <c r="B15" s="1" t="s">
        <v>16</v>
      </c>
      <c r="C15" s="1">
        <v>74.25</v>
      </c>
      <c r="D15" s="1">
        <v>-0.59499999999999997</v>
      </c>
      <c r="E15" s="19">
        <f>-D17*B12</f>
        <v>1380</v>
      </c>
      <c r="G15" s="1">
        <f t="shared" si="3"/>
        <v>68.349999999999994</v>
      </c>
      <c r="H15" s="1">
        <f t="shared" si="0"/>
        <v>-595</v>
      </c>
      <c r="I15" s="1">
        <f t="shared" si="1"/>
        <v>11015.000000000011</v>
      </c>
      <c r="J15" s="1">
        <f t="shared" si="2"/>
        <v>10420.000000000011</v>
      </c>
    </row>
    <row r="16" spans="1:10">
      <c r="A16" s="1" t="s">
        <v>17</v>
      </c>
      <c r="B16" s="1" t="s">
        <v>43</v>
      </c>
      <c r="C16" s="1">
        <v>74.25</v>
      </c>
      <c r="D16" s="1">
        <v>-0.39250000000000002</v>
      </c>
      <c r="E16" s="19"/>
      <c r="G16" s="1">
        <f t="shared" si="3"/>
        <v>68.599999999999994</v>
      </c>
      <c r="H16" s="1">
        <f t="shared" si="0"/>
        <v>-595</v>
      </c>
      <c r="I16" s="1">
        <f t="shared" si="1"/>
        <v>10515.000000000011</v>
      </c>
      <c r="J16" s="1">
        <f t="shared" si="2"/>
        <v>9920.0000000000109</v>
      </c>
    </row>
    <row r="17" spans="1:10">
      <c r="A17" s="19" t="s">
        <v>19</v>
      </c>
      <c r="B17" s="19"/>
      <c r="C17" s="19"/>
      <c r="D17" s="1">
        <f>D15+(D16*2)</f>
        <v>-1.38</v>
      </c>
      <c r="G17" s="1">
        <f t="shared" si="3"/>
        <v>68.849999999999994</v>
      </c>
      <c r="H17" s="1">
        <f t="shared" si="0"/>
        <v>-595</v>
      </c>
      <c r="I17" s="1">
        <f t="shared" si="1"/>
        <v>10015.000000000011</v>
      </c>
      <c r="J17" s="1">
        <f t="shared" si="2"/>
        <v>9420.0000000000109</v>
      </c>
    </row>
    <row r="18" spans="1:10">
      <c r="G18" s="1">
        <f t="shared" si="3"/>
        <v>69.099999999999994</v>
      </c>
      <c r="H18" s="1">
        <f t="shared" si="0"/>
        <v>-595</v>
      </c>
      <c r="I18" s="1">
        <f t="shared" si="1"/>
        <v>9515.0000000000109</v>
      </c>
      <c r="J18" s="1">
        <f t="shared" si="2"/>
        <v>8920.0000000000109</v>
      </c>
    </row>
    <row r="19" spans="1:10">
      <c r="A19" s="19" t="s">
        <v>20</v>
      </c>
      <c r="B19" s="19"/>
      <c r="C19" s="19" t="s">
        <v>21</v>
      </c>
      <c r="D19" s="19"/>
      <c r="G19" s="1">
        <f t="shared" si="3"/>
        <v>69.349999999999994</v>
      </c>
      <c r="H19" s="1">
        <f t="shared" si="0"/>
        <v>-595</v>
      </c>
      <c r="I19" s="1">
        <f t="shared" si="1"/>
        <v>9015.0000000000109</v>
      </c>
      <c r="J19" s="1">
        <f t="shared" si="2"/>
        <v>8420.0000000000109</v>
      </c>
    </row>
    <row r="20" spans="1:10" ht="15.75">
      <c r="A20" s="1" t="s">
        <v>22</v>
      </c>
      <c r="B20" s="1" t="s">
        <v>31</v>
      </c>
      <c r="C20" s="1" t="s">
        <v>23</v>
      </c>
      <c r="D20" s="3" t="e">
        <f>B20/E15</f>
        <v>#VALUE!</v>
      </c>
      <c r="G20" s="1">
        <f t="shared" si="3"/>
        <v>69.599999999999994</v>
      </c>
      <c r="H20" s="1">
        <f t="shared" si="0"/>
        <v>-595</v>
      </c>
      <c r="I20" s="1">
        <f t="shared" si="1"/>
        <v>8515.0000000000109</v>
      </c>
      <c r="J20" s="1">
        <f t="shared" si="2"/>
        <v>7920.0000000000109</v>
      </c>
    </row>
    <row r="21" spans="1:10" ht="15.75">
      <c r="A21" s="1" t="s">
        <v>24</v>
      </c>
      <c r="B21" s="1">
        <f>D17*B12</f>
        <v>-1380</v>
      </c>
      <c r="C21" s="1" t="s">
        <v>25</v>
      </c>
      <c r="D21" s="4">
        <f>B21/E15</f>
        <v>-1</v>
      </c>
      <c r="G21" s="1">
        <f t="shared" si="3"/>
        <v>69.849999999999994</v>
      </c>
      <c r="H21" s="1">
        <f t="shared" si="0"/>
        <v>-595</v>
      </c>
      <c r="I21" s="1">
        <f t="shared" si="1"/>
        <v>8015.0000000000109</v>
      </c>
      <c r="J21" s="1">
        <f t="shared" si="2"/>
        <v>7420.0000000000109</v>
      </c>
    </row>
    <row r="22" spans="1:10">
      <c r="A22" s="19" t="s">
        <v>26</v>
      </c>
      <c r="B22" s="1">
        <f>C15-D17</f>
        <v>75.63</v>
      </c>
      <c r="D22" s="5"/>
      <c r="G22" s="1">
        <f t="shared" si="3"/>
        <v>70.099999999999994</v>
      </c>
      <c r="H22" s="1">
        <f t="shared" si="0"/>
        <v>-595</v>
      </c>
      <c r="I22" s="1">
        <f t="shared" si="1"/>
        <v>7515.0000000000109</v>
      </c>
      <c r="J22" s="1">
        <f t="shared" si="2"/>
        <v>6920.0000000000109</v>
      </c>
    </row>
    <row r="23" spans="1:10">
      <c r="A23" s="19"/>
      <c r="B23" s="1">
        <f>C16+D17</f>
        <v>72.87</v>
      </c>
      <c r="G23" s="1">
        <f t="shared" si="3"/>
        <v>70.349999999999994</v>
      </c>
      <c r="H23" s="1">
        <f t="shared" si="0"/>
        <v>-595</v>
      </c>
      <c r="I23" s="1">
        <f t="shared" si="1"/>
        <v>7015.0000000000109</v>
      </c>
      <c r="J23" s="1">
        <f t="shared" si="2"/>
        <v>6420.0000000000109</v>
      </c>
    </row>
    <row r="24" spans="1:10">
      <c r="A24" s="19" t="s">
        <v>27</v>
      </c>
      <c r="B24" s="19"/>
      <c r="C24" s="19"/>
      <c r="D24" s="19"/>
      <c r="G24" s="1">
        <f t="shared" si="3"/>
        <v>70.599999999999994</v>
      </c>
      <c r="H24" s="1">
        <f t="shared" si="0"/>
        <v>-595</v>
      </c>
      <c r="I24" s="1">
        <f t="shared" si="1"/>
        <v>6515.0000000000109</v>
      </c>
      <c r="J24" s="1">
        <f t="shared" si="2"/>
        <v>5920.0000000000109</v>
      </c>
    </row>
    <row r="25" spans="1:10">
      <c r="C25" s="19"/>
      <c r="D25" s="19"/>
      <c r="G25" s="1">
        <f t="shared" si="3"/>
        <v>70.849999999999994</v>
      </c>
      <c r="H25" s="1">
        <f t="shared" si="0"/>
        <v>-595</v>
      </c>
      <c r="I25" s="1">
        <f t="shared" si="1"/>
        <v>6015.0000000000109</v>
      </c>
      <c r="J25" s="1">
        <f t="shared" si="2"/>
        <v>5420.0000000000109</v>
      </c>
    </row>
    <row r="26" spans="1:10">
      <c r="C26" s="19"/>
      <c r="D26" s="19"/>
      <c r="G26" s="1">
        <f t="shared" si="3"/>
        <v>71.099999999999994</v>
      </c>
      <c r="H26" s="1">
        <f t="shared" si="0"/>
        <v>-595</v>
      </c>
      <c r="I26" s="1">
        <f t="shared" si="1"/>
        <v>5515.0000000000109</v>
      </c>
      <c r="J26" s="1">
        <f t="shared" si="2"/>
        <v>4920.0000000000109</v>
      </c>
    </row>
    <row r="27" spans="1:10">
      <c r="C27" s="19"/>
      <c r="D27" s="19"/>
      <c r="G27" s="1">
        <f t="shared" si="3"/>
        <v>71.349999999999994</v>
      </c>
      <c r="H27" s="1">
        <f t="shared" si="0"/>
        <v>-595</v>
      </c>
      <c r="I27" s="1">
        <f t="shared" si="1"/>
        <v>5015.0000000000109</v>
      </c>
      <c r="J27" s="1">
        <f t="shared" si="2"/>
        <v>4420.0000000000109</v>
      </c>
    </row>
    <row r="28" spans="1:10">
      <c r="C28" s="19"/>
      <c r="D28" s="19"/>
      <c r="G28" s="1">
        <f t="shared" si="3"/>
        <v>71.599999999999994</v>
      </c>
      <c r="H28" s="1">
        <f t="shared" si="0"/>
        <v>-595</v>
      </c>
      <c r="I28" s="1">
        <f t="shared" si="1"/>
        <v>4515.0000000000109</v>
      </c>
      <c r="J28" s="1">
        <f t="shared" si="2"/>
        <v>3920.0000000000109</v>
      </c>
    </row>
    <row r="29" spans="1:10">
      <c r="C29" s="19"/>
      <c r="D29" s="19"/>
      <c r="G29" s="1">
        <f t="shared" si="3"/>
        <v>71.849999999999994</v>
      </c>
      <c r="H29" s="1">
        <f t="shared" si="0"/>
        <v>-595</v>
      </c>
      <c r="I29" s="1">
        <f t="shared" si="1"/>
        <v>4015.0000000000114</v>
      </c>
      <c r="J29" s="1">
        <f t="shared" si="2"/>
        <v>3420.0000000000114</v>
      </c>
    </row>
    <row r="30" spans="1:10">
      <c r="C30" s="19"/>
      <c r="D30" s="19"/>
      <c r="G30" s="1">
        <f t="shared" si="3"/>
        <v>72.099999999999994</v>
      </c>
      <c r="H30" s="1">
        <f t="shared" si="0"/>
        <v>-595</v>
      </c>
      <c r="I30" s="1">
        <f t="shared" si="1"/>
        <v>3515.0000000000114</v>
      </c>
      <c r="J30" s="1">
        <f t="shared" si="2"/>
        <v>2920.0000000000114</v>
      </c>
    </row>
    <row r="31" spans="1:10">
      <c r="C31" s="19"/>
      <c r="D31" s="19"/>
      <c r="G31" s="1">
        <f t="shared" si="3"/>
        <v>72.349999999999994</v>
      </c>
      <c r="H31" s="1">
        <f t="shared" si="0"/>
        <v>-595</v>
      </c>
      <c r="I31" s="1">
        <f t="shared" si="1"/>
        <v>3015.0000000000114</v>
      </c>
      <c r="J31" s="1">
        <f t="shared" si="2"/>
        <v>2420.0000000000114</v>
      </c>
    </row>
    <row r="32" spans="1:10">
      <c r="C32" s="19"/>
      <c r="D32" s="19"/>
      <c r="G32" s="1">
        <f t="shared" si="3"/>
        <v>72.599999999999994</v>
      </c>
      <c r="H32" s="1">
        <f t="shared" si="0"/>
        <v>-595</v>
      </c>
      <c r="I32" s="1">
        <f t="shared" si="1"/>
        <v>2515.0000000000114</v>
      </c>
      <c r="J32" s="1">
        <f t="shared" si="2"/>
        <v>1920.0000000000114</v>
      </c>
    </row>
    <row r="33" spans="3:10">
      <c r="C33" s="19"/>
      <c r="D33" s="19"/>
      <c r="G33" s="1">
        <f t="shared" si="3"/>
        <v>72.849999999999994</v>
      </c>
      <c r="H33" s="1">
        <f t="shared" si="0"/>
        <v>-595</v>
      </c>
      <c r="I33" s="1">
        <f t="shared" si="1"/>
        <v>2015.0000000000111</v>
      </c>
      <c r="J33" s="1">
        <f t="shared" si="2"/>
        <v>1420.0000000000111</v>
      </c>
    </row>
    <row r="34" spans="3:10">
      <c r="G34" s="1">
        <f t="shared" si="3"/>
        <v>73.099999999999994</v>
      </c>
      <c r="H34" s="1">
        <f t="shared" si="0"/>
        <v>-595</v>
      </c>
      <c r="I34" s="1">
        <f t="shared" si="1"/>
        <v>1515.0000000000111</v>
      </c>
      <c r="J34" s="1">
        <f t="shared" si="2"/>
        <v>920.00000000001114</v>
      </c>
    </row>
    <row r="35" spans="3:10">
      <c r="G35" s="1">
        <f t="shared" si="3"/>
        <v>73.349999999999994</v>
      </c>
      <c r="H35" s="1">
        <f t="shared" si="0"/>
        <v>-595</v>
      </c>
      <c r="I35" s="1">
        <f t="shared" si="1"/>
        <v>1015.0000000000113</v>
      </c>
      <c r="J35" s="1">
        <f t="shared" si="2"/>
        <v>420.00000000001125</v>
      </c>
    </row>
    <row r="36" spans="3:10">
      <c r="G36" s="1">
        <f t="shared" si="3"/>
        <v>73.599999999999994</v>
      </c>
      <c r="H36" s="1">
        <f t="shared" si="0"/>
        <v>-595</v>
      </c>
      <c r="I36" s="1">
        <f t="shared" si="1"/>
        <v>515.00000000001137</v>
      </c>
      <c r="J36" s="1">
        <f t="shared" si="2"/>
        <v>-79.999999999988631</v>
      </c>
    </row>
    <row r="37" spans="3:10">
      <c r="G37" s="1">
        <f t="shared" si="3"/>
        <v>73.849999999999994</v>
      </c>
      <c r="H37" s="1">
        <f t="shared" si="0"/>
        <v>-595</v>
      </c>
      <c r="I37" s="1">
        <f t="shared" si="1"/>
        <v>15.000000000011337</v>
      </c>
      <c r="J37" s="1">
        <f t="shared" si="2"/>
        <v>-579.99999999998863</v>
      </c>
    </row>
    <row r="38" spans="3:10">
      <c r="G38" s="1">
        <f t="shared" si="3"/>
        <v>74.099999999999994</v>
      </c>
      <c r="H38" s="1">
        <f t="shared" si="0"/>
        <v>-595</v>
      </c>
      <c r="I38" s="1">
        <f t="shared" si="1"/>
        <v>-484.99999999998869</v>
      </c>
      <c r="J38" s="1">
        <f t="shared" si="2"/>
        <v>-1079.9999999999886</v>
      </c>
    </row>
    <row r="39" spans="3:10">
      <c r="G39" s="1">
        <f t="shared" si="3"/>
        <v>74.349999999999994</v>
      </c>
      <c r="H39" s="1">
        <f t="shared" si="0"/>
        <v>-495.00000000000568</v>
      </c>
      <c r="I39" s="1">
        <f t="shared" si="1"/>
        <v>-785</v>
      </c>
      <c r="J39" s="1">
        <f t="shared" si="2"/>
        <v>-1280.0000000000057</v>
      </c>
    </row>
    <row r="40" spans="3:10">
      <c r="G40" s="1">
        <f t="shared" si="3"/>
        <v>74.599999999999994</v>
      </c>
      <c r="H40" s="1">
        <f t="shared" si="0"/>
        <v>-245.00000000000566</v>
      </c>
      <c r="I40" s="1">
        <f t="shared" si="1"/>
        <v>-785</v>
      </c>
      <c r="J40" s="1">
        <f t="shared" si="2"/>
        <v>-1030.0000000000057</v>
      </c>
    </row>
    <row r="41" spans="3:10">
      <c r="G41" s="1">
        <f t="shared" si="3"/>
        <v>74.849999999999994</v>
      </c>
      <c r="H41" s="1">
        <f t="shared" si="0"/>
        <v>4.9999999999943423</v>
      </c>
      <c r="I41" s="1">
        <f t="shared" si="1"/>
        <v>-785</v>
      </c>
      <c r="J41" s="1">
        <f t="shared" si="2"/>
        <v>-780.00000000000568</v>
      </c>
    </row>
    <row r="42" spans="3:10">
      <c r="G42" s="1">
        <f t="shared" si="3"/>
        <v>75.099999999999994</v>
      </c>
      <c r="H42" s="1">
        <f t="shared" si="0"/>
        <v>254.99999999999434</v>
      </c>
      <c r="I42" s="1">
        <f t="shared" si="1"/>
        <v>-785</v>
      </c>
      <c r="J42" s="1">
        <f t="shared" si="2"/>
        <v>-530.00000000000568</v>
      </c>
    </row>
    <row r="43" spans="3:10">
      <c r="G43" s="1">
        <f t="shared" si="3"/>
        <v>75.349999999999994</v>
      </c>
      <c r="H43" s="1">
        <f t="shared" si="0"/>
        <v>504.99999999999432</v>
      </c>
      <c r="I43" s="1">
        <f t="shared" si="1"/>
        <v>-785</v>
      </c>
      <c r="J43" s="1">
        <f t="shared" si="2"/>
        <v>-280.00000000000568</v>
      </c>
    </row>
    <row r="44" spans="3:10">
      <c r="G44" s="1">
        <f t="shared" si="3"/>
        <v>75.599999999999994</v>
      </c>
      <c r="H44" s="1">
        <f t="shared" si="0"/>
        <v>754.99999999999432</v>
      </c>
      <c r="I44" s="1">
        <f t="shared" si="1"/>
        <v>-785</v>
      </c>
      <c r="J44" s="1">
        <f t="shared" si="2"/>
        <v>-30.000000000005684</v>
      </c>
    </row>
    <row r="45" spans="3:10">
      <c r="G45" s="1">
        <f t="shared" si="3"/>
        <v>75.849999999999994</v>
      </c>
      <c r="H45" s="1">
        <f t="shared" si="0"/>
        <v>1004.9999999999943</v>
      </c>
      <c r="I45" s="1">
        <f t="shared" si="1"/>
        <v>-785</v>
      </c>
      <c r="J45" s="1">
        <f t="shared" si="2"/>
        <v>219.99999999999432</v>
      </c>
    </row>
    <row r="46" spans="3:10">
      <c r="G46" s="1">
        <f t="shared" si="3"/>
        <v>76.099999999999994</v>
      </c>
      <c r="H46" s="1">
        <f t="shared" si="0"/>
        <v>1254.9999999999943</v>
      </c>
      <c r="I46" s="1">
        <f t="shared" si="1"/>
        <v>-785</v>
      </c>
      <c r="J46" s="1">
        <f t="shared" si="2"/>
        <v>469.99999999999432</v>
      </c>
    </row>
    <row r="47" spans="3:10">
      <c r="G47" s="1">
        <f t="shared" si="3"/>
        <v>76.349999999999994</v>
      </c>
      <c r="H47" s="1">
        <f t="shared" si="0"/>
        <v>1504.9999999999943</v>
      </c>
      <c r="I47" s="1">
        <f t="shared" si="1"/>
        <v>-785</v>
      </c>
      <c r="J47" s="1">
        <f t="shared" si="2"/>
        <v>719.99999999999432</v>
      </c>
    </row>
    <row r="48" spans="3:10">
      <c r="G48" s="1">
        <f t="shared" si="3"/>
        <v>76.599999999999994</v>
      </c>
      <c r="H48" s="1">
        <f t="shared" si="0"/>
        <v>1754.9999999999943</v>
      </c>
      <c r="I48" s="1">
        <f t="shared" si="1"/>
        <v>-785</v>
      </c>
      <c r="J48" s="1">
        <f t="shared" si="2"/>
        <v>969.99999999999432</v>
      </c>
    </row>
    <row r="49" spans="7:10">
      <c r="G49" s="1">
        <f t="shared" si="3"/>
        <v>76.849999999999994</v>
      </c>
      <c r="H49" s="1">
        <f t="shared" si="0"/>
        <v>2004.9999999999945</v>
      </c>
      <c r="I49" s="1">
        <f t="shared" si="1"/>
        <v>-785</v>
      </c>
      <c r="J49" s="1">
        <f t="shared" si="2"/>
        <v>1219.9999999999945</v>
      </c>
    </row>
    <row r="50" spans="7:10">
      <c r="G50" s="1">
        <f t="shared" si="3"/>
        <v>77.099999999999994</v>
      </c>
      <c r="H50" s="1">
        <f t="shared" si="0"/>
        <v>2254.9999999999945</v>
      </c>
      <c r="I50" s="1">
        <f t="shared" si="1"/>
        <v>-785</v>
      </c>
      <c r="J50" s="1">
        <f t="shared" si="2"/>
        <v>1469.9999999999945</v>
      </c>
    </row>
    <row r="51" spans="7:10">
      <c r="G51" s="1">
        <f t="shared" si="3"/>
        <v>77.349999999999994</v>
      </c>
      <c r="H51" s="1">
        <f t="shared" si="0"/>
        <v>2504.9999999999945</v>
      </c>
      <c r="I51" s="1">
        <f t="shared" si="1"/>
        <v>-785</v>
      </c>
      <c r="J51" s="1">
        <f t="shared" si="2"/>
        <v>1719.9999999999945</v>
      </c>
    </row>
    <row r="52" spans="7:10">
      <c r="G52" s="1">
        <f t="shared" si="3"/>
        <v>77.599999999999994</v>
      </c>
      <c r="H52" s="1">
        <f t="shared" si="0"/>
        <v>2754.9999999999945</v>
      </c>
      <c r="I52" s="1">
        <f t="shared" si="1"/>
        <v>-785</v>
      </c>
      <c r="J52" s="1">
        <f t="shared" si="2"/>
        <v>1969.9999999999945</v>
      </c>
    </row>
    <row r="53" spans="7:10">
      <c r="G53" s="1">
        <f t="shared" si="3"/>
        <v>77.849999999999994</v>
      </c>
      <c r="H53" s="1">
        <f t="shared" si="0"/>
        <v>3004.9999999999945</v>
      </c>
      <c r="I53" s="1">
        <f t="shared" si="1"/>
        <v>-785</v>
      </c>
      <c r="J53" s="1">
        <f t="shared" si="2"/>
        <v>2219.9999999999945</v>
      </c>
    </row>
    <row r="54" spans="7:10">
      <c r="G54" s="1">
        <f t="shared" si="3"/>
        <v>78.099999999999994</v>
      </c>
      <c r="H54" s="1">
        <f t="shared" si="0"/>
        <v>3254.9999999999945</v>
      </c>
      <c r="I54" s="1">
        <f t="shared" si="1"/>
        <v>-785</v>
      </c>
      <c r="J54" s="1">
        <f t="shared" si="2"/>
        <v>2469.9999999999945</v>
      </c>
    </row>
    <row r="55" spans="7:10">
      <c r="G55" s="1">
        <f t="shared" si="3"/>
        <v>78.349999999999994</v>
      </c>
      <c r="H55" s="1">
        <f t="shared" si="0"/>
        <v>3504.9999999999945</v>
      </c>
      <c r="I55" s="1">
        <f t="shared" si="1"/>
        <v>-785</v>
      </c>
      <c r="J55" s="1">
        <f t="shared" si="2"/>
        <v>2719.9999999999945</v>
      </c>
    </row>
    <row r="56" spans="7:10">
      <c r="G56" s="1">
        <f t="shared" si="3"/>
        <v>78.599999999999994</v>
      </c>
      <c r="H56" s="1">
        <f t="shared" si="0"/>
        <v>3754.9999999999945</v>
      </c>
      <c r="I56" s="1">
        <f t="shared" si="1"/>
        <v>-785</v>
      </c>
      <c r="J56" s="1">
        <f t="shared" si="2"/>
        <v>2969.9999999999945</v>
      </c>
    </row>
    <row r="57" spans="7:10">
      <c r="G57" s="1">
        <f t="shared" si="3"/>
        <v>78.849999999999994</v>
      </c>
      <c r="H57" s="1">
        <f t="shared" si="0"/>
        <v>4004.9999999999945</v>
      </c>
      <c r="I57" s="1">
        <f t="shared" si="1"/>
        <v>-785</v>
      </c>
      <c r="J57" s="1">
        <f t="shared" si="2"/>
        <v>3219.9999999999945</v>
      </c>
    </row>
    <row r="58" spans="7:10">
      <c r="G58" s="1">
        <f t="shared" si="3"/>
        <v>79.099999999999994</v>
      </c>
      <c r="H58" s="1">
        <f t="shared" si="0"/>
        <v>4254.9999999999945</v>
      </c>
      <c r="I58" s="1">
        <f t="shared" si="1"/>
        <v>-785</v>
      </c>
      <c r="J58" s="1">
        <f t="shared" si="2"/>
        <v>3469.9999999999945</v>
      </c>
    </row>
    <row r="59" spans="7:10">
      <c r="G59" s="1">
        <f t="shared" si="3"/>
        <v>79.349999999999994</v>
      </c>
      <c r="H59" s="1">
        <f t="shared" si="0"/>
        <v>4504.9999999999945</v>
      </c>
      <c r="I59" s="1">
        <f t="shared" si="1"/>
        <v>-785</v>
      </c>
      <c r="J59" s="1">
        <f t="shared" si="2"/>
        <v>3719.9999999999945</v>
      </c>
    </row>
    <row r="60" spans="7:10">
      <c r="G60" s="1">
        <f t="shared" si="3"/>
        <v>79.599999999999994</v>
      </c>
      <c r="H60" s="1">
        <f t="shared" si="0"/>
        <v>4754.9999999999945</v>
      </c>
      <c r="I60" s="1">
        <f t="shared" si="1"/>
        <v>-785</v>
      </c>
      <c r="J60" s="1">
        <f t="shared" si="2"/>
        <v>3969.9999999999945</v>
      </c>
    </row>
    <row r="61" spans="7:10">
      <c r="G61" s="1">
        <f t="shared" si="3"/>
        <v>79.849999999999994</v>
      </c>
      <c r="H61" s="1">
        <f t="shared" si="0"/>
        <v>5004.9999999999945</v>
      </c>
      <c r="I61" s="1">
        <f t="shared" si="1"/>
        <v>-785</v>
      </c>
      <c r="J61" s="1">
        <f t="shared" si="2"/>
        <v>4219.9999999999945</v>
      </c>
    </row>
    <row r="62" spans="7:10">
      <c r="G62" s="1">
        <f t="shared" si="3"/>
        <v>80.099999999999994</v>
      </c>
      <c r="H62" s="1">
        <f t="shared" si="0"/>
        <v>5254.9999999999945</v>
      </c>
      <c r="I62" s="1">
        <f t="shared" si="1"/>
        <v>-785</v>
      </c>
      <c r="J62" s="1">
        <f t="shared" si="2"/>
        <v>4469.9999999999945</v>
      </c>
    </row>
    <row r="63" spans="7:10">
      <c r="G63" s="1">
        <f t="shared" si="3"/>
        <v>80.349999999999994</v>
      </c>
      <c r="H63" s="1">
        <f t="shared" si="0"/>
        <v>5504.9999999999945</v>
      </c>
      <c r="I63" s="1">
        <f t="shared" si="1"/>
        <v>-785</v>
      </c>
      <c r="J63" s="1">
        <f t="shared" si="2"/>
        <v>4719.9999999999945</v>
      </c>
    </row>
    <row r="64" spans="7:10">
      <c r="G64" s="1">
        <f t="shared" si="3"/>
        <v>80.599999999999994</v>
      </c>
      <c r="H64" s="1">
        <f t="shared" si="0"/>
        <v>5754.9999999999945</v>
      </c>
      <c r="I64" s="1">
        <f t="shared" si="1"/>
        <v>-785</v>
      </c>
      <c r="J64" s="1">
        <f t="shared" si="2"/>
        <v>4969.9999999999945</v>
      </c>
    </row>
    <row r="65" spans="7:10">
      <c r="G65" s="1">
        <f t="shared" si="3"/>
        <v>80.849999999999994</v>
      </c>
      <c r="H65" s="1">
        <f t="shared" si="0"/>
        <v>6004.9999999999945</v>
      </c>
      <c r="I65" s="1">
        <f t="shared" si="1"/>
        <v>-785</v>
      </c>
      <c r="J65" s="1">
        <f t="shared" si="2"/>
        <v>5219.9999999999945</v>
      </c>
    </row>
    <row r="66" spans="7:10">
      <c r="G66" s="1">
        <f t="shared" si="3"/>
        <v>81.099999999999994</v>
      </c>
      <c r="H66" s="1">
        <f t="shared" si="0"/>
        <v>6254.9999999999945</v>
      </c>
      <c r="I66" s="1">
        <f t="shared" si="1"/>
        <v>-785</v>
      </c>
      <c r="J66" s="1">
        <f t="shared" si="2"/>
        <v>5469.9999999999945</v>
      </c>
    </row>
    <row r="67" spans="7:10">
      <c r="G67" s="1">
        <f t="shared" si="3"/>
        <v>81.349999999999994</v>
      </c>
      <c r="H67" s="1">
        <f t="shared" si="0"/>
        <v>6504.9999999999945</v>
      </c>
      <c r="I67" s="1">
        <f t="shared" si="1"/>
        <v>-785</v>
      </c>
      <c r="J67" s="1">
        <f t="shared" si="2"/>
        <v>5719.9999999999945</v>
      </c>
    </row>
    <row r="68" spans="7:10">
      <c r="G68" s="1">
        <f t="shared" si="3"/>
        <v>81.599999999999994</v>
      </c>
      <c r="H68" s="1">
        <f t="shared" si="0"/>
        <v>6754.9999999999945</v>
      </c>
      <c r="I68" s="1">
        <f t="shared" si="1"/>
        <v>-785</v>
      </c>
      <c r="J68" s="1">
        <f t="shared" si="2"/>
        <v>5969.9999999999945</v>
      </c>
    </row>
    <row r="69" spans="7:10">
      <c r="G69" s="1">
        <f t="shared" si="3"/>
        <v>81.849999999999994</v>
      </c>
      <c r="H69" s="1">
        <f t="shared" si="0"/>
        <v>7004.9999999999945</v>
      </c>
      <c r="I69" s="1">
        <f t="shared" si="1"/>
        <v>-785</v>
      </c>
      <c r="J69" s="1">
        <f t="shared" si="2"/>
        <v>6219.9999999999945</v>
      </c>
    </row>
  </sheetData>
  <mergeCells count="9">
    <mergeCell ref="A24:B24"/>
    <mergeCell ref="C24:D33"/>
    <mergeCell ref="A7:B7"/>
    <mergeCell ref="A14:B14"/>
    <mergeCell ref="E15:E16"/>
    <mergeCell ref="A17:C17"/>
    <mergeCell ref="A19:B19"/>
    <mergeCell ref="C19:D19"/>
    <mergeCell ref="A22:A2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selection sqref="A1:XFD6"/>
    </sheetView>
  </sheetViews>
  <sheetFormatPr defaultColWidth="9.140625" defaultRowHeight="15"/>
  <cols>
    <col min="1" max="1" width="14.42578125" style="1" bestFit="1" customWidth="1"/>
    <col min="2" max="2" width="30" style="1" bestFit="1" customWidth="1"/>
    <col min="3" max="3" width="25.7109375" style="1" bestFit="1" customWidth="1"/>
    <col min="4" max="4" width="25" style="1" bestFit="1" customWidth="1"/>
    <col min="5" max="5" width="19.7109375" style="1" bestFit="1" customWidth="1"/>
    <col min="6" max="6" width="9.140625" style="1"/>
    <col min="7" max="7" width="10" style="1" bestFit="1" customWidth="1"/>
    <col min="8" max="9" width="9.140625" style="1"/>
    <col min="10" max="10" width="9.5703125" style="1" customWidth="1"/>
    <col min="11" max="16384" width="9.140625" style="1"/>
  </cols>
  <sheetData>
    <row r="1" spans="1:10" s="18" customFormat="1"/>
    <row r="2" spans="1:10" s="18" customFormat="1"/>
    <row r="3" spans="1:10" s="18" customFormat="1"/>
    <row r="4" spans="1:10" s="18" customFormat="1"/>
    <row r="5" spans="1:10" s="18" customFormat="1"/>
    <row r="6" spans="1:10" s="18" customFormat="1"/>
    <row r="7" spans="1:10">
      <c r="A7" s="19" t="s">
        <v>0</v>
      </c>
      <c r="B7" s="19"/>
      <c r="G7" s="1" t="s">
        <v>1</v>
      </c>
      <c r="H7" s="1" t="s">
        <v>2</v>
      </c>
      <c r="I7" s="1" t="s">
        <v>3</v>
      </c>
      <c r="J7" s="1" t="s">
        <v>4</v>
      </c>
    </row>
    <row r="8" spans="1:10">
      <c r="A8" s="1" t="s">
        <v>5</v>
      </c>
      <c r="B8" s="1" t="s">
        <v>6</v>
      </c>
      <c r="C8" s="1" t="s">
        <v>7</v>
      </c>
      <c r="D8" s="1" t="s">
        <v>8</v>
      </c>
      <c r="G8" s="1">
        <f>D9</f>
        <v>66.599999999999994</v>
      </c>
      <c r="H8" s="1">
        <f>(IF(G8&lt;$C$15,$D$15,G8-$C$15+$D$15))*($B$12*2)</f>
        <v>-1190</v>
      </c>
      <c r="I8" s="1">
        <f>(IF(G8&gt;$C$16,$D$16,$C$16-G8+$D$16))*($B$12)</f>
        <v>7257.5000000000055</v>
      </c>
      <c r="J8" s="1">
        <f>(SUM(H8:I8))</f>
        <v>6067.5000000000055</v>
      </c>
    </row>
    <row r="9" spans="1:10">
      <c r="A9" s="1" t="s">
        <v>9</v>
      </c>
      <c r="B9" s="1">
        <v>74</v>
      </c>
      <c r="C9" s="1">
        <f>B9+(B9*10%)</f>
        <v>81.400000000000006</v>
      </c>
      <c r="D9" s="1">
        <f>B9-(B9*10%)</f>
        <v>66.599999999999994</v>
      </c>
      <c r="G9" s="1">
        <f>G8+0.25</f>
        <v>66.849999999999994</v>
      </c>
      <c r="H9" s="1">
        <f t="shared" ref="H9:H69" si="0">(IF(G9&lt;$C$15,$D$15,G9-$C$15+$D$15))*($B$12*2)</f>
        <v>-1190</v>
      </c>
      <c r="I9" s="1">
        <f t="shared" ref="I9:I69" si="1">(IF(G9&gt;$C$16,$D$16,$C$16-G9+$D$16))*($B$12)</f>
        <v>7007.5000000000055</v>
      </c>
      <c r="J9" s="1">
        <f t="shared" ref="J9:J69" si="2">(SUM(H9:I9))</f>
        <v>5817.5000000000055</v>
      </c>
    </row>
    <row r="10" spans="1:10">
      <c r="A10" s="1" t="s">
        <v>10</v>
      </c>
      <c r="B10" s="1" t="s">
        <v>28</v>
      </c>
      <c r="G10" s="1">
        <f t="shared" ref="G10:G69" si="3">G9+0.25</f>
        <v>67.099999999999994</v>
      </c>
      <c r="H10" s="1">
        <f t="shared" si="0"/>
        <v>-1190</v>
      </c>
      <c r="I10" s="1">
        <f t="shared" si="1"/>
        <v>6757.5000000000055</v>
      </c>
      <c r="J10" s="1">
        <f t="shared" si="2"/>
        <v>5567.5000000000055</v>
      </c>
    </row>
    <row r="11" spans="1:10">
      <c r="A11" s="1" t="s">
        <v>11</v>
      </c>
      <c r="B11" s="2">
        <v>43917</v>
      </c>
      <c r="G11" s="1">
        <f t="shared" si="3"/>
        <v>67.349999999999994</v>
      </c>
      <c r="H11" s="1">
        <f t="shared" si="0"/>
        <v>-1190</v>
      </c>
      <c r="I11" s="1">
        <f t="shared" si="1"/>
        <v>6507.5000000000055</v>
      </c>
      <c r="J11" s="1">
        <f t="shared" si="2"/>
        <v>5317.5000000000055</v>
      </c>
    </row>
    <row r="12" spans="1:10">
      <c r="A12" s="1" t="s">
        <v>12</v>
      </c>
      <c r="B12" s="1">
        <v>1000</v>
      </c>
      <c r="G12" s="1">
        <f t="shared" si="3"/>
        <v>67.599999999999994</v>
      </c>
      <c r="H12" s="1">
        <f t="shared" si="0"/>
        <v>-1190</v>
      </c>
      <c r="I12" s="1">
        <f t="shared" si="1"/>
        <v>6257.5000000000055</v>
      </c>
      <c r="J12" s="1">
        <f t="shared" si="2"/>
        <v>5067.5000000000055</v>
      </c>
    </row>
    <row r="13" spans="1:10">
      <c r="G13" s="1">
        <f t="shared" si="3"/>
        <v>67.849999999999994</v>
      </c>
      <c r="H13" s="1">
        <f t="shared" si="0"/>
        <v>-1190</v>
      </c>
      <c r="I13" s="1">
        <f t="shared" si="1"/>
        <v>6007.5000000000055</v>
      </c>
      <c r="J13" s="1">
        <f t="shared" si="2"/>
        <v>4817.5000000000055</v>
      </c>
    </row>
    <row r="14" spans="1:10">
      <c r="A14" s="19" t="s">
        <v>13</v>
      </c>
      <c r="B14" s="19"/>
      <c r="C14" s="1" t="s">
        <v>14</v>
      </c>
      <c r="D14" s="1" t="s">
        <v>15</v>
      </c>
      <c r="E14" s="1" t="s">
        <v>30</v>
      </c>
      <c r="G14" s="1">
        <f t="shared" si="3"/>
        <v>68.099999999999994</v>
      </c>
      <c r="H14" s="1">
        <f t="shared" si="0"/>
        <v>-1190</v>
      </c>
      <c r="I14" s="1">
        <f t="shared" si="1"/>
        <v>5757.5000000000055</v>
      </c>
      <c r="J14" s="1">
        <f t="shared" si="2"/>
        <v>4567.5000000000055</v>
      </c>
    </row>
    <row r="15" spans="1:10">
      <c r="A15" s="1" t="s">
        <v>2</v>
      </c>
      <c r="B15" s="1" t="s">
        <v>44</v>
      </c>
      <c r="C15" s="1">
        <v>74.25</v>
      </c>
      <c r="D15" s="1">
        <v>-0.59499999999999997</v>
      </c>
      <c r="E15" s="19">
        <f>-D17*B12</f>
        <v>1582.5</v>
      </c>
      <c r="G15" s="1">
        <f t="shared" si="3"/>
        <v>68.349999999999994</v>
      </c>
      <c r="H15" s="1">
        <f t="shared" si="0"/>
        <v>-1190</v>
      </c>
      <c r="I15" s="1">
        <f t="shared" si="1"/>
        <v>5507.5000000000055</v>
      </c>
      <c r="J15" s="1">
        <f t="shared" si="2"/>
        <v>4317.5000000000055</v>
      </c>
    </row>
    <row r="16" spans="1:10">
      <c r="A16" s="1" t="s">
        <v>17</v>
      </c>
      <c r="B16" s="1" t="s">
        <v>29</v>
      </c>
      <c r="C16" s="1">
        <v>74.25</v>
      </c>
      <c r="D16" s="1">
        <v>-0.39250000000000002</v>
      </c>
      <c r="E16" s="19"/>
      <c r="G16" s="1">
        <f t="shared" si="3"/>
        <v>68.599999999999994</v>
      </c>
      <c r="H16" s="1">
        <f t="shared" si="0"/>
        <v>-1190</v>
      </c>
      <c r="I16" s="1">
        <f t="shared" si="1"/>
        <v>5257.5000000000055</v>
      </c>
      <c r="J16" s="1">
        <f t="shared" si="2"/>
        <v>4067.5000000000055</v>
      </c>
    </row>
    <row r="17" spans="1:10">
      <c r="A17" s="19" t="s">
        <v>19</v>
      </c>
      <c r="B17" s="19"/>
      <c r="C17" s="19"/>
      <c r="D17" s="1">
        <f>(D15*2)+D16</f>
        <v>-1.5825</v>
      </c>
      <c r="G17" s="1">
        <f t="shared" si="3"/>
        <v>68.849999999999994</v>
      </c>
      <c r="H17" s="1">
        <f t="shared" si="0"/>
        <v>-1190</v>
      </c>
      <c r="I17" s="1">
        <f t="shared" si="1"/>
        <v>5007.5000000000055</v>
      </c>
      <c r="J17" s="1">
        <f t="shared" si="2"/>
        <v>3817.5000000000055</v>
      </c>
    </row>
    <row r="18" spans="1:10">
      <c r="G18" s="1">
        <f t="shared" si="3"/>
        <v>69.099999999999994</v>
      </c>
      <c r="H18" s="1">
        <f t="shared" si="0"/>
        <v>-1190</v>
      </c>
      <c r="I18" s="1">
        <f t="shared" si="1"/>
        <v>4757.5000000000055</v>
      </c>
      <c r="J18" s="1">
        <f t="shared" si="2"/>
        <v>3567.5000000000055</v>
      </c>
    </row>
    <row r="19" spans="1:10">
      <c r="A19" s="19" t="s">
        <v>20</v>
      </c>
      <c r="B19" s="19"/>
      <c r="C19" s="19" t="s">
        <v>21</v>
      </c>
      <c r="D19" s="19"/>
      <c r="G19" s="1">
        <f t="shared" si="3"/>
        <v>69.349999999999994</v>
      </c>
      <c r="H19" s="1">
        <f t="shared" si="0"/>
        <v>-1190</v>
      </c>
      <c r="I19" s="1">
        <f t="shared" si="1"/>
        <v>4507.5000000000055</v>
      </c>
      <c r="J19" s="1">
        <f t="shared" si="2"/>
        <v>3317.5000000000055</v>
      </c>
    </row>
    <row r="20" spans="1:10" ht="15.75">
      <c r="A20" s="1" t="s">
        <v>22</v>
      </c>
      <c r="B20" s="1" t="s">
        <v>31</v>
      </c>
      <c r="C20" s="1" t="s">
        <v>23</v>
      </c>
      <c r="D20" s="3" t="e">
        <f>B20/E15</f>
        <v>#VALUE!</v>
      </c>
      <c r="G20" s="1">
        <f t="shared" si="3"/>
        <v>69.599999999999994</v>
      </c>
      <c r="H20" s="1">
        <f t="shared" si="0"/>
        <v>-1190</v>
      </c>
      <c r="I20" s="1">
        <f t="shared" si="1"/>
        <v>4257.5000000000055</v>
      </c>
      <c r="J20" s="1">
        <f t="shared" si="2"/>
        <v>3067.5000000000055</v>
      </c>
    </row>
    <row r="21" spans="1:10" ht="15.75">
      <c r="A21" s="1" t="s">
        <v>24</v>
      </c>
      <c r="B21" s="1">
        <f>D17*B12</f>
        <v>-1582.5</v>
      </c>
      <c r="C21" s="1" t="s">
        <v>25</v>
      </c>
      <c r="D21" s="4">
        <f>B21/E15</f>
        <v>-1</v>
      </c>
      <c r="G21" s="1">
        <f t="shared" si="3"/>
        <v>69.849999999999994</v>
      </c>
      <c r="H21" s="1">
        <f t="shared" si="0"/>
        <v>-1190</v>
      </c>
      <c r="I21" s="1">
        <f t="shared" si="1"/>
        <v>4007.5000000000055</v>
      </c>
      <c r="J21" s="1">
        <f t="shared" si="2"/>
        <v>2817.5000000000055</v>
      </c>
    </row>
    <row r="22" spans="1:10">
      <c r="A22" s="19" t="s">
        <v>26</v>
      </c>
      <c r="B22" s="1">
        <f>C15-D17</f>
        <v>75.832499999999996</v>
      </c>
      <c r="D22" s="5"/>
      <c r="G22" s="1">
        <f t="shared" si="3"/>
        <v>70.099999999999994</v>
      </c>
      <c r="H22" s="1">
        <f t="shared" si="0"/>
        <v>-1190</v>
      </c>
      <c r="I22" s="1">
        <f t="shared" si="1"/>
        <v>3757.5000000000055</v>
      </c>
      <c r="J22" s="1">
        <f t="shared" si="2"/>
        <v>2567.5000000000055</v>
      </c>
    </row>
    <row r="23" spans="1:10">
      <c r="A23" s="19"/>
      <c r="B23" s="1">
        <f>C16+D17</f>
        <v>72.667500000000004</v>
      </c>
      <c r="G23" s="1">
        <f t="shared" si="3"/>
        <v>70.349999999999994</v>
      </c>
      <c r="H23" s="1">
        <f t="shared" si="0"/>
        <v>-1190</v>
      </c>
      <c r="I23" s="1">
        <f t="shared" si="1"/>
        <v>3507.5000000000055</v>
      </c>
      <c r="J23" s="1">
        <f t="shared" si="2"/>
        <v>2317.5000000000055</v>
      </c>
    </row>
    <row r="24" spans="1:10">
      <c r="A24" s="19" t="s">
        <v>27</v>
      </c>
      <c r="B24" s="19"/>
      <c r="C24" s="19"/>
      <c r="D24" s="19"/>
      <c r="G24" s="1">
        <f t="shared" si="3"/>
        <v>70.599999999999994</v>
      </c>
      <c r="H24" s="1">
        <f t="shared" si="0"/>
        <v>-1190</v>
      </c>
      <c r="I24" s="1">
        <f t="shared" si="1"/>
        <v>3257.5000000000055</v>
      </c>
      <c r="J24" s="1">
        <f t="shared" si="2"/>
        <v>2067.5000000000055</v>
      </c>
    </row>
    <row r="25" spans="1:10">
      <c r="C25" s="19"/>
      <c r="D25" s="19"/>
      <c r="G25" s="1">
        <f t="shared" si="3"/>
        <v>70.849999999999994</v>
      </c>
      <c r="H25" s="1">
        <f t="shared" si="0"/>
        <v>-1190</v>
      </c>
      <c r="I25" s="1">
        <f t="shared" si="1"/>
        <v>3007.5000000000055</v>
      </c>
      <c r="J25" s="1">
        <f t="shared" si="2"/>
        <v>1817.5000000000055</v>
      </c>
    </row>
    <row r="26" spans="1:10">
      <c r="C26" s="19"/>
      <c r="D26" s="19"/>
      <c r="G26" s="1">
        <f t="shared" si="3"/>
        <v>71.099999999999994</v>
      </c>
      <c r="H26" s="1">
        <f t="shared" si="0"/>
        <v>-1190</v>
      </c>
      <c r="I26" s="1">
        <f t="shared" si="1"/>
        <v>2757.5000000000055</v>
      </c>
      <c r="J26" s="1">
        <f t="shared" si="2"/>
        <v>1567.5000000000055</v>
      </c>
    </row>
    <row r="27" spans="1:10">
      <c r="C27" s="19"/>
      <c r="D27" s="19"/>
      <c r="G27" s="1">
        <f t="shared" si="3"/>
        <v>71.349999999999994</v>
      </c>
      <c r="H27" s="1">
        <f t="shared" si="0"/>
        <v>-1190</v>
      </c>
      <c r="I27" s="1">
        <f t="shared" si="1"/>
        <v>2507.5000000000055</v>
      </c>
      <c r="J27" s="1">
        <f t="shared" si="2"/>
        <v>1317.5000000000055</v>
      </c>
    </row>
    <row r="28" spans="1:10">
      <c r="C28" s="19"/>
      <c r="D28" s="19"/>
      <c r="G28" s="1">
        <f t="shared" si="3"/>
        <v>71.599999999999994</v>
      </c>
      <c r="H28" s="1">
        <f t="shared" si="0"/>
        <v>-1190</v>
      </c>
      <c r="I28" s="1">
        <f t="shared" si="1"/>
        <v>2257.5000000000055</v>
      </c>
      <c r="J28" s="1">
        <f t="shared" si="2"/>
        <v>1067.5000000000055</v>
      </c>
    </row>
    <row r="29" spans="1:10">
      <c r="C29" s="19"/>
      <c r="D29" s="19"/>
      <c r="G29" s="1">
        <f t="shared" si="3"/>
        <v>71.849999999999994</v>
      </c>
      <c r="H29" s="1">
        <f t="shared" si="0"/>
        <v>-1190</v>
      </c>
      <c r="I29" s="1">
        <f t="shared" si="1"/>
        <v>2007.5000000000057</v>
      </c>
      <c r="J29" s="1">
        <f t="shared" si="2"/>
        <v>817.50000000000568</v>
      </c>
    </row>
    <row r="30" spans="1:10">
      <c r="C30" s="19"/>
      <c r="D30" s="19"/>
      <c r="G30" s="1">
        <f t="shared" si="3"/>
        <v>72.099999999999994</v>
      </c>
      <c r="H30" s="1">
        <f t="shared" si="0"/>
        <v>-1190</v>
      </c>
      <c r="I30" s="1">
        <f t="shared" si="1"/>
        <v>1757.5000000000057</v>
      </c>
      <c r="J30" s="1">
        <f t="shared" si="2"/>
        <v>567.50000000000568</v>
      </c>
    </row>
    <row r="31" spans="1:10">
      <c r="C31" s="19"/>
      <c r="D31" s="19"/>
      <c r="G31" s="1">
        <f t="shared" si="3"/>
        <v>72.349999999999994</v>
      </c>
      <c r="H31" s="1">
        <f t="shared" si="0"/>
        <v>-1190</v>
      </c>
      <c r="I31" s="1">
        <f t="shared" si="1"/>
        <v>1507.5000000000057</v>
      </c>
      <c r="J31" s="1">
        <f t="shared" si="2"/>
        <v>317.50000000000568</v>
      </c>
    </row>
    <row r="32" spans="1:10">
      <c r="C32" s="19"/>
      <c r="D32" s="19"/>
      <c r="G32" s="1">
        <f t="shared" si="3"/>
        <v>72.599999999999994</v>
      </c>
      <c r="H32" s="1">
        <f t="shared" si="0"/>
        <v>-1190</v>
      </c>
      <c r="I32" s="1">
        <f t="shared" si="1"/>
        <v>1257.5000000000057</v>
      </c>
      <c r="J32" s="1">
        <f t="shared" si="2"/>
        <v>67.500000000005684</v>
      </c>
    </row>
    <row r="33" spans="3:10">
      <c r="C33" s="19"/>
      <c r="D33" s="19"/>
      <c r="G33" s="1">
        <f t="shared" si="3"/>
        <v>72.849999999999994</v>
      </c>
      <c r="H33" s="1">
        <f t="shared" si="0"/>
        <v>-1190</v>
      </c>
      <c r="I33" s="1">
        <f t="shared" si="1"/>
        <v>1007.5000000000056</v>
      </c>
      <c r="J33" s="1">
        <f t="shared" si="2"/>
        <v>-182.49999999999443</v>
      </c>
    </row>
    <row r="34" spans="3:10">
      <c r="G34" s="1">
        <f t="shared" si="3"/>
        <v>73.099999999999994</v>
      </c>
      <c r="H34" s="1">
        <f t="shared" si="0"/>
        <v>-1190</v>
      </c>
      <c r="I34" s="1">
        <f t="shared" si="1"/>
        <v>757.50000000000557</v>
      </c>
      <c r="J34" s="1">
        <f t="shared" si="2"/>
        <v>-432.49999999999443</v>
      </c>
    </row>
    <row r="35" spans="3:10">
      <c r="G35" s="1">
        <f t="shared" si="3"/>
        <v>73.349999999999994</v>
      </c>
      <c r="H35" s="1">
        <f t="shared" si="0"/>
        <v>-1190</v>
      </c>
      <c r="I35" s="1">
        <f t="shared" si="1"/>
        <v>507.50000000000563</v>
      </c>
      <c r="J35" s="1">
        <f t="shared" si="2"/>
        <v>-682.49999999999432</v>
      </c>
    </row>
    <row r="36" spans="3:10">
      <c r="G36" s="1">
        <f t="shared" si="3"/>
        <v>73.599999999999994</v>
      </c>
      <c r="H36" s="1">
        <f t="shared" si="0"/>
        <v>-1190</v>
      </c>
      <c r="I36" s="1">
        <f t="shared" si="1"/>
        <v>257.50000000000568</v>
      </c>
      <c r="J36" s="1">
        <f t="shared" si="2"/>
        <v>-932.49999999999432</v>
      </c>
    </row>
    <row r="37" spans="3:10">
      <c r="G37" s="1">
        <f t="shared" si="3"/>
        <v>73.849999999999994</v>
      </c>
      <c r="H37" s="1">
        <f t="shared" si="0"/>
        <v>-1190</v>
      </c>
      <c r="I37" s="1">
        <f t="shared" si="1"/>
        <v>7.5000000000056684</v>
      </c>
      <c r="J37" s="1">
        <f t="shared" si="2"/>
        <v>-1182.4999999999943</v>
      </c>
    </row>
    <row r="38" spans="3:10">
      <c r="G38" s="1">
        <f t="shared" si="3"/>
        <v>74.099999999999994</v>
      </c>
      <c r="H38" s="1">
        <f t="shared" si="0"/>
        <v>-1190</v>
      </c>
      <c r="I38" s="1">
        <f t="shared" si="1"/>
        <v>-242.49999999999434</v>
      </c>
      <c r="J38" s="1">
        <f t="shared" si="2"/>
        <v>-1432.4999999999943</v>
      </c>
    </row>
    <row r="39" spans="3:10">
      <c r="G39" s="1">
        <f t="shared" si="3"/>
        <v>74.349999999999994</v>
      </c>
      <c r="H39" s="1">
        <f t="shared" si="0"/>
        <v>-990.00000000001137</v>
      </c>
      <c r="I39" s="1">
        <f t="shared" si="1"/>
        <v>-392.5</v>
      </c>
      <c r="J39" s="1">
        <f t="shared" si="2"/>
        <v>-1382.5000000000114</v>
      </c>
    </row>
    <row r="40" spans="3:10">
      <c r="G40" s="1">
        <f t="shared" si="3"/>
        <v>74.599999999999994</v>
      </c>
      <c r="H40" s="1">
        <f t="shared" si="0"/>
        <v>-490.00000000001131</v>
      </c>
      <c r="I40" s="1">
        <f t="shared" si="1"/>
        <v>-392.5</v>
      </c>
      <c r="J40" s="1">
        <f t="shared" si="2"/>
        <v>-882.50000000001137</v>
      </c>
    </row>
    <row r="41" spans="3:10">
      <c r="G41" s="1">
        <f t="shared" si="3"/>
        <v>74.849999999999994</v>
      </c>
      <c r="H41" s="1">
        <f t="shared" si="0"/>
        <v>9.9999999999886846</v>
      </c>
      <c r="I41" s="1">
        <f t="shared" si="1"/>
        <v>-392.5</v>
      </c>
      <c r="J41" s="1">
        <f t="shared" si="2"/>
        <v>-382.50000000001131</v>
      </c>
    </row>
    <row r="42" spans="3:10">
      <c r="G42" s="1">
        <f t="shared" si="3"/>
        <v>75.099999999999994</v>
      </c>
      <c r="H42" s="1">
        <f t="shared" si="0"/>
        <v>509.99999999998869</v>
      </c>
      <c r="I42" s="1">
        <f t="shared" si="1"/>
        <v>-392.5</v>
      </c>
      <c r="J42" s="1">
        <f t="shared" si="2"/>
        <v>117.49999999998869</v>
      </c>
    </row>
    <row r="43" spans="3:10">
      <c r="G43" s="1">
        <f t="shared" si="3"/>
        <v>75.349999999999994</v>
      </c>
      <c r="H43" s="1">
        <f t="shared" si="0"/>
        <v>1009.9999999999886</v>
      </c>
      <c r="I43" s="1">
        <f t="shared" si="1"/>
        <v>-392.5</v>
      </c>
      <c r="J43" s="1">
        <f t="shared" si="2"/>
        <v>617.49999999998863</v>
      </c>
    </row>
    <row r="44" spans="3:10">
      <c r="G44" s="1">
        <f t="shared" si="3"/>
        <v>75.599999999999994</v>
      </c>
      <c r="H44" s="1">
        <f t="shared" si="0"/>
        <v>1509.9999999999886</v>
      </c>
      <c r="I44" s="1">
        <f t="shared" si="1"/>
        <v>-392.5</v>
      </c>
      <c r="J44" s="1">
        <f t="shared" si="2"/>
        <v>1117.4999999999886</v>
      </c>
    </row>
    <row r="45" spans="3:10">
      <c r="G45" s="1">
        <f t="shared" si="3"/>
        <v>75.849999999999994</v>
      </c>
      <c r="H45" s="1">
        <f t="shared" si="0"/>
        <v>2009.9999999999886</v>
      </c>
      <c r="I45" s="1">
        <f t="shared" si="1"/>
        <v>-392.5</v>
      </c>
      <c r="J45" s="1">
        <f t="shared" si="2"/>
        <v>1617.4999999999886</v>
      </c>
    </row>
    <row r="46" spans="3:10">
      <c r="G46" s="1">
        <f t="shared" si="3"/>
        <v>76.099999999999994</v>
      </c>
      <c r="H46" s="1">
        <f t="shared" si="0"/>
        <v>2509.9999999999886</v>
      </c>
      <c r="I46" s="1">
        <f t="shared" si="1"/>
        <v>-392.5</v>
      </c>
      <c r="J46" s="1">
        <f t="shared" si="2"/>
        <v>2117.4999999999886</v>
      </c>
    </row>
    <row r="47" spans="3:10">
      <c r="G47" s="1">
        <f t="shared" si="3"/>
        <v>76.349999999999994</v>
      </c>
      <c r="H47" s="1">
        <f t="shared" si="0"/>
        <v>3009.9999999999886</v>
      </c>
      <c r="I47" s="1">
        <f t="shared" si="1"/>
        <v>-392.5</v>
      </c>
      <c r="J47" s="1">
        <f t="shared" si="2"/>
        <v>2617.4999999999886</v>
      </c>
    </row>
    <row r="48" spans="3:10">
      <c r="G48" s="1">
        <f t="shared" si="3"/>
        <v>76.599999999999994</v>
      </c>
      <c r="H48" s="1">
        <f t="shared" si="0"/>
        <v>3509.9999999999886</v>
      </c>
      <c r="I48" s="1">
        <f t="shared" si="1"/>
        <v>-392.5</v>
      </c>
      <c r="J48" s="1">
        <f t="shared" si="2"/>
        <v>3117.4999999999886</v>
      </c>
    </row>
    <row r="49" spans="7:10">
      <c r="G49" s="1">
        <f t="shared" si="3"/>
        <v>76.849999999999994</v>
      </c>
      <c r="H49" s="1">
        <f t="shared" si="0"/>
        <v>4009.9999999999891</v>
      </c>
      <c r="I49" s="1">
        <f t="shared" si="1"/>
        <v>-392.5</v>
      </c>
      <c r="J49" s="1">
        <f t="shared" si="2"/>
        <v>3617.4999999999891</v>
      </c>
    </row>
    <row r="50" spans="7:10">
      <c r="G50" s="1">
        <f t="shared" si="3"/>
        <v>77.099999999999994</v>
      </c>
      <c r="H50" s="1">
        <f t="shared" si="0"/>
        <v>4509.9999999999891</v>
      </c>
      <c r="I50" s="1">
        <f t="shared" si="1"/>
        <v>-392.5</v>
      </c>
      <c r="J50" s="1">
        <f t="shared" si="2"/>
        <v>4117.4999999999891</v>
      </c>
    </row>
    <row r="51" spans="7:10">
      <c r="G51" s="1">
        <f t="shared" si="3"/>
        <v>77.349999999999994</v>
      </c>
      <c r="H51" s="1">
        <f t="shared" si="0"/>
        <v>5009.9999999999891</v>
      </c>
      <c r="I51" s="1">
        <f t="shared" si="1"/>
        <v>-392.5</v>
      </c>
      <c r="J51" s="1">
        <f t="shared" si="2"/>
        <v>4617.4999999999891</v>
      </c>
    </row>
    <row r="52" spans="7:10">
      <c r="G52" s="1">
        <f t="shared" si="3"/>
        <v>77.599999999999994</v>
      </c>
      <c r="H52" s="1">
        <f t="shared" si="0"/>
        <v>5509.9999999999891</v>
      </c>
      <c r="I52" s="1">
        <f t="shared" si="1"/>
        <v>-392.5</v>
      </c>
      <c r="J52" s="1">
        <f t="shared" si="2"/>
        <v>5117.4999999999891</v>
      </c>
    </row>
    <row r="53" spans="7:10">
      <c r="G53" s="1">
        <f t="shared" si="3"/>
        <v>77.849999999999994</v>
      </c>
      <c r="H53" s="1">
        <f t="shared" si="0"/>
        <v>6009.9999999999891</v>
      </c>
      <c r="I53" s="1">
        <f t="shared" si="1"/>
        <v>-392.5</v>
      </c>
      <c r="J53" s="1">
        <f t="shared" si="2"/>
        <v>5617.4999999999891</v>
      </c>
    </row>
    <row r="54" spans="7:10">
      <c r="G54" s="1">
        <f t="shared" si="3"/>
        <v>78.099999999999994</v>
      </c>
      <c r="H54" s="1">
        <f t="shared" si="0"/>
        <v>6509.9999999999891</v>
      </c>
      <c r="I54" s="1">
        <f t="shared" si="1"/>
        <v>-392.5</v>
      </c>
      <c r="J54" s="1">
        <f t="shared" si="2"/>
        <v>6117.4999999999891</v>
      </c>
    </row>
    <row r="55" spans="7:10">
      <c r="G55" s="1">
        <f t="shared" si="3"/>
        <v>78.349999999999994</v>
      </c>
      <c r="H55" s="1">
        <f t="shared" si="0"/>
        <v>7009.9999999999891</v>
      </c>
      <c r="I55" s="1">
        <f t="shared" si="1"/>
        <v>-392.5</v>
      </c>
      <c r="J55" s="1">
        <f t="shared" si="2"/>
        <v>6617.4999999999891</v>
      </c>
    </row>
    <row r="56" spans="7:10">
      <c r="G56" s="1">
        <f t="shared" si="3"/>
        <v>78.599999999999994</v>
      </c>
      <c r="H56" s="1">
        <f t="shared" si="0"/>
        <v>7509.9999999999891</v>
      </c>
      <c r="I56" s="1">
        <f t="shared" si="1"/>
        <v>-392.5</v>
      </c>
      <c r="J56" s="1">
        <f t="shared" si="2"/>
        <v>7117.4999999999891</v>
      </c>
    </row>
    <row r="57" spans="7:10">
      <c r="G57" s="1">
        <f t="shared" si="3"/>
        <v>78.849999999999994</v>
      </c>
      <c r="H57" s="1">
        <f t="shared" si="0"/>
        <v>8009.9999999999891</v>
      </c>
      <c r="I57" s="1">
        <f t="shared" si="1"/>
        <v>-392.5</v>
      </c>
      <c r="J57" s="1">
        <f t="shared" si="2"/>
        <v>7617.4999999999891</v>
      </c>
    </row>
    <row r="58" spans="7:10">
      <c r="G58" s="1">
        <f t="shared" si="3"/>
        <v>79.099999999999994</v>
      </c>
      <c r="H58" s="1">
        <f t="shared" si="0"/>
        <v>8509.9999999999891</v>
      </c>
      <c r="I58" s="1">
        <f t="shared" si="1"/>
        <v>-392.5</v>
      </c>
      <c r="J58" s="1">
        <f t="shared" si="2"/>
        <v>8117.4999999999891</v>
      </c>
    </row>
    <row r="59" spans="7:10">
      <c r="G59" s="1">
        <f t="shared" si="3"/>
        <v>79.349999999999994</v>
      </c>
      <c r="H59" s="1">
        <f t="shared" si="0"/>
        <v>9009.9999999999891</v>
      </c>
      <c r="I59" s="1">
        <f t="shared" si="1"/>
        <v>-392.5</v>
      </c>
      <c r="J59" s="1">
        <f t="shared" si="2"/>
        <v>8617.4999999999891</v>
      </c>
    </row>
    <row r="60" spans="7:10">
      <c r="G60" s="1">
        <f t="shared" si="3"/>
        <v>79.599999999999994</v>
      </c>
      <c r="H60" s="1">
        <f t="shared" si="0"/>
        <v>9509.9999999999891</v>
      </c>
      <c r="I60" s="1">
        <f t="shared" si="1"/>
        <v>-392.5</v>
      </c>
      <c r="J60" s="1">
        <f t="shared" si="2"/>
        <v>9117.4999999999891</v>
      </c>
    </row>
    <row r="61" spans="7:10">
      <c r="G61" s="1">
        <f t="shared" si="3"/>
        <v>79.849999999999994</v>
      </c>
      <c r="H61" s="1">
        <f t="shared" si="0"/>
        <v>10009.999999999989</v>
      </c>
      <c r="I61" s="1">
        <f t="shared" si="1"/>
        <v>-392.5</v>
      </c>
      <c r="J61" s="1">
        <f t="shared" si="2"/>
        <v>9617.4999999999891</v>
      </c>
    </row>
    <row r="62" spans="7:10">
      <c r="G62" s="1">
        <f t="shared" si="3"/>
        <v>80.099999999999994</v>
      </c>
      <c r="H62" s="1">
        <f t="shared" si="0"/>
        <v>10509.999999999989</v>
      </c>
      <c r="I62" s="1">
        <f t="shared" si="1"/>
        <v>-392.5</v>
      </c>
      <c r="J62" s="1">
        <f t="shared" si="2"/>
        <v>10117.499999999989</v>
      </c>
    </row>
    <row r="63" spans="7:10">
      <c r="G63" s="1">
        <f t="shared" si="3"/>
        <v>80.349999999999994</v>
      </c>
      <c r="H63" s="1">
        <f t="shared" si="0"/>
        <v>11009.999999999989</v>
      </c>
      <c r="I63" s="1">
        <f t="shared" si="1"/>
        <v>-392.5</v>
      </c>
      <c r="J63" s="1">
        <f t="shared" si="2"/>
        <v>10617.499999999989</v>
      </c>
    </row>
    <row r="64" spans="7:10">
      <c r="G64" s="1">
        <f t="shared" si="3"/>
        <v>80.599999999999994</v>
      </c>
      <c r="H64" s="1">
        <f t="shared" si="0"/>
        <v>11509.999999999989</v>
      </c>
      <c r="I64" s="1">
        <f t="shared" si="1"/>
        <v>-392.5</v>
      </c>
      <c r="J64" s="1">
        <f t="shared" si="2"/>
        <v>11117.499999999989</v>
      </c>
    </row>
    <row r="65" spans="7:10">
      <c r="G65" s="1">
        <f t="shared" si="3"/>
        <v>80.849999999999994</v>
      </c>
      <c r="H65" s="1">
        <f t="shared" si="0"/>
        <v>12009.999999999989</v>
      </c>
      <c r="I65" s="1">
        <f t="shared" si="1"/>
        <v>-392.5</v>
      </c>
      <c r="J65" s="1">
        <f t="shared" si="2"/>
        <v>11617.499999999989</v>
      </c>
    </row>
    <row r="66" spans="7:10">
      <c r="G66" s="1">
        <f t="shared" si="3"/>
        <v>81.099999999999994</v>
      </c>
      <c r="H66" s="1">
        <f t="shared" si="0"/>
        <v>12509.999999999989</v>
      </c>
      <c r="I66" s="1">
        <f t="shared" si="1"/>
        <v>-392.5</v>
      </c>
      <c r="J66" s="1">
        <f t="shared" si="2"/>
        <v>12117.499999999989</v>
      </c>
    </row>
    <row r="67" spans="7:10">
      <c r="G67" s="1">
        <f t="shared" si="3"/>
        <v>81.349999999999994</v>
      </c>
      <c r="H67" s="1">
        <f t="shared" si="0"/>
        <v>13009.999999999989</v>
      </c>
      <c r="I67" s="1">
        <f t="shared" si="1"/>
        <v>-392.5</v>
      </c>
      <c r="J67" s="1">
        <f t="shared" si="2"/>
        <v>12617.499999999989</v>
      </c>
    </row>
    <row r="68" spans="7:10">
      <c r="G68" s="1">
        <f t="shared" si="3"/>
        <v>81.599999999999994</v>
      </c>
      <c r="H68" s="1">
        <f t="shared" si="0"/>
        <v>13509.999999999989</v>
      </c>
      <c r="I68" s="1">
        <f t="shared" si="1"/>
        <v>-392.5</v>
      </c>
      <c r="J68" s="1">
        <f t="shared" si="2"/>
        <v>13117.499999999989</v>
      </c>
    </row>
    <row r="69" spans="7:10">
      <c r="G69" s="1">
        <f t="shared" si="3"/>
        <v>81.849999999999994</v>
      </c>
      <c r="H69" s="1">
        <f t="shared" si="0"/>
        <v>14009.999999999989</v>
      </c>
      <c r="I69" s="1">
        <f t="shared" si="1"/>
        <v>-392.5</v>
      </c>
      <c r="J69" s="1">
        <f t="shared" si="2"/>
        <v>13617.499999999989</v>
      </c>
    </row>
  </sheetData>
  <mergeCells count="9">
    <mergeCell ref="A24:B24"/>
    <mergeCell ref="C24:D33"/>
    <mergeCell ref="A7:B7"/>
    <mergeCell ref="A14:B14"/>
    <mergeCell ref="E15:E16"/>
    <mergeCell ref="A17:C17"/>
    <mergeCell ref="A19:B19"/>
    <mergeCell ref="C19:D19"/>
    <mergeCell ref="A22:A2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P116"/>
  <sheetViews>
    <sheetView tabSelected="1" zoomScaleNormal="100" workbookViewId="0">
      <selection activeCell="A4" sqref="A4:XFD4"/>
    </sheetView>
  </sheetViews>
  <sheetFormatPr defaultRowHeight="15"/>
  <cols>
    <col min="1" max="1" width="22" bestFit="1" customWidth="1"/>
    <col min="2" max="2" width="23.42578125" bestFit="1" customWidth="1"/>
    <col min="5" max="5" width="8.85546875" bestFit="1" customWidth="1"/>
    <col min="6" max="6" width="5.7109375" customWidth="1"/>
    <col min="8" max="9" width="10.7109375" bestFit="1" customWidth="1"/>
    <col min="12" max="12" width="12.140625" bestFit="1" customWidth="1"/>
    <col min="13" max="13" width="12" bestFit="1" customWidth="1"/>
    <col min="14" max="15" width="12" customWidth="1"/>
  </cols>
  <sheetData>
    <row r="6" spans="1:16">
      <c r="H6" s="20" t="s">
        <v>52</v>
      </c>
      <c r="I6" s="20"/>
      <c r="J6" s="20" t="s">
        <v>70</v>
      </c>
      <c r="K6" s="20"/>
      <c r="L6" s="20" t="s">
        <v>68</v>
      </c>
      <c r="M6" s="20"/>
      <c r="N6" s="20" t="s">
        <v>83</v>
      </c>
      <c r="O6" s="20"/>
      <c r="P6" t="s">
        <v>64</v>
      </c>
    </row>
    <row r="7" spans="1:16">
      <c r="A7" s="21" t="s">
        <v>0</v>
      </c>
      <c r="B7" s="21"/>
      <c r="G7" t="s">
        <v>61</v>
      </c>
      <c r="H7" t="s">
        <v>62</v>
      </c>
      <c r="I7" t="s">
        <v>63</v>
      </c>
      <c r="J7" t="s">
        <v>71</v>
      </c>
      <c r="K7" t="s">
        <v>72</v>
      </c>
      <c r="L7" t="s">
        <v>77</v>
      </c>
      <c r="M7" t="s">
        <v>78</v>
      </c>
      <c r="N7" t="s">
        <v>84</v>
      </c>
      <c r="O7" t="s">
        <v>85</v>
      </c>
    </row>
    <row r="8" spans="1:16">
      <c r="A8" s="8" t="s">
        <v>45</v>
      </c>
      <c r="B8" s="8" t="s">
        <v>46</v>
      </c>
      <c r="C8" t="s">
        <v>76</v>
      </c>
      <c r="D8" s="12">
        <f>(D22)/E16</f>
        <v>0.21105029318528981</v>
      </c>
      <c r="E8" t="s">
        <v>79</v>
      </c>
      <c r="G8" s="7">
        <f>B13</f>
        <v>6996.3600000000006</v>
      </c>
      <c r="H8">
        <f>(IF(G8&lt;$C$16,$D$16,$C$16-G8+$D$16))*($B$11*1)</f>
        <v>19125</v>
      </c>
      <c r="I8">
        <f>(IF(G8&gt;$C$17,$D$17,G8-$C$17+$D$17))*($B$11*1)</f>
        <v>-108137.99999999996</v>
      </c>
      <c r="J8">
        <f>(IF(G8&lt;$C$18,$D$18,$C$18-G8+$D$18))*($B$11*2)</f>
        <v>34200</v>
      </c>
      <c r="K8">
        <f>(IF(G8&gt;$C$19,$D$19,G8-$C$19+$D$19))*($B$11*2)</f>
        <v>-182060.99999999991</v>
      </c>
      <c r="L8">
        <f>(IF(G8&lt;$C$20,$D$20,G8-$C$20+$D$20))*($B$11*1)</f>
        <v>-5775</v>
      </c>
      <c r="M8">
        <f>(IF(G8&gt;$C$21,$D$21,$C$21-G8+$D$21))*($B$11*1)</f>
        <v>63647.999999999956</v>
      </c>
      <c r="N8">
        <f>(IF(G8&lt;$C$23,0,G8-$C$23))*($B$11*1)</f>
        <v>0</v>
      </c>
      <c r="O8">
        <f>(IF(G8&gt;$C$24,0,$C$24-G8))*($B$11*1)</f>
        <v>75272.999999999956</v>
      </c>
      <c r="P8">
        <f>SUM(H8:O8)</f>
        <v>-103727.99999999999</v>
      </c>
    </row>
    <row r="9" spans="1:16">
      <c r="A9" s="8" t="s">
        <v>47</v>
      </c>
      <c r="B9" s="8" t="s">
        <v>48</v>
      </c>
      <c r="G9" s="7">
        <f>G8+50</f>
        <v>7046.3600000000006</v>
      </c>
      <c r="H9">
        <f t="shared" ref="H9:H72" si="0">(IF(G9&lt;$C$16,$D$16,$C$16-G9+$D$16))*($B$11*1)</f>
        <v>19125</v>
      </c>
      <c r="I9">
        <f t="shared" ref="I9:I72" si="1">(IF(G9&gt;$C$17,$D$17,G9-$C$17+$D$17))*($B$11*1)</f>
        <v>-104387.99999999996</v>
      </c>
      <c r="J9">
        <f t="shared" ref="J9:J72" si="2">(IF(G9&lt;$C$18,$D$18,$C$18-G9+$D$18))*($B$11*2)</f>
        <v>34200</v>
      </c>
      <c r="K9">
        <f t="shared" ref="K9:K72" si="3">(IF(G9&gt;$C$19,$D$19,G9-$C$19+$D$19))*($B$11*2)</f>
        <v>-174560.99999999991</v>
      </c>
      <c r="L9">
        <f t="shared" ref="L9:L72" si="4">(IF(G9&lt;$C$20,$D$20,G9-$C$20+$D$20))*($B$11*1)</f>
        <v>-5775</v>
      </c>
      <c r="M9">
        <f t="shared" ref="M9:M72" si="5">(IF(G9&gt;$C$21,$D$21,$C$21-G9+$D$21))*($B$11*1)</f>
        <v>59897.999999999956</v>
      </c>
      <c r="N9">
        <f t="shared" ref="N9:N72" si="6">(IF(G9&lt;$C$23,0,G9-$C$23))*($B$11*1)</f>
        <v>0</v>
      </c>
      <c r="O9">
        <f t="shared" ref="O9:O72" si="7">(IF(G9&gt;$C$24,0,$C$24-G9))*($B$11*1)</f>
        <v>71522.999999999956</v>
      </c>
      <c r="P9">
        <f t="shared" ref="P9:P72" si="8">SUM(H9:O9)</f>
        <v>-99977.999999999985</v>
      </c>
    </row>
    <row r="10" spans="1:16">
      <c r="A10" s="8" t="s">
        <v>49</v>
      </c>
      <c r="B10" s="8">
        <v>8745.4500000000007</v>
      </c>
      <c r="G10" s="7">
        <f t="shared" ref="G10:G73" si="9">G9+50</f>
        <v>7096.3600000000006</v>
      </c>
      <c r="H10">
        <f t="shared" si="0"/>
        <v>19125</v>
      </c>
      <c r="I10">
        <f t="shared" si="1"/>
        <v>-100637.99999999996</v>
      </c>
      <c r="J10">
        <f t="shared" si="2"/>
        <v>34200</v>
      </c>
      <c r="K10">
        <f t="shared" si="3"/>
        <v>-167060.99999999991</v>
      </c>
      <c r="L10">
        <f t="shared" si="4"/>
        <v>-5775</v>
      </c>
      <c r="M10">
        <f t="shared" si="5"/>
        <v>56147.999999999956</v>
      </c>
      <c r="N10">
        <f t="shared" si="6"/>
        <v>0</v>
      </c>
      <c r="O10">
        <f t="shared" si="7"/>
        <v>67772.999999999956</v>
      </c>
      <c r="P10">
        <f t="shared" si="8"/>
        <v>-96227.999999999985</v>
      </c>
    </row>
    <row r="11" spans="1:16">
      <c r="A11" s="8" t="s">
        <v>50</v>
      </c>
      <c r="B11" s="8">
        <v>75</v>
      </c>
      <c r="G11" s="7">
        <f t="shared" si="9"/>
        <v>7146.3600000000006</v>
      </c>
      <c r="H11">
        <f t="shared" si="0"/>
        <v>19125</v>
      </c>
      <c r="I11">
        <f t="shared" si="1"/>
        <v>-96887.999999999956</v>
      </c>
      <c r="J11">
        <f t="shared" si="2"/>
        <v>34200</v>
      </c>
      <c r="K11">
        <f t="shared" si="3"/>
        <v>-159560.99999999991</v>
      </c>
      <c r="L11">
        <f t="shared" si="4"/>
        <v>-5775</v>
      </c>
      <c r="M11">
        <f t="shared" si="5"/>
        <v>52397.999999999956</v>
      </c>
      <c r="N11">
        <f t="shared" si="6"/>
        <v>0</v>
      </c>
      <c r="O11">
        <f t="shared" si="7"/>
        <v>64022.999999999956</v>
      </c>
      <c r="P11">
        <f t="shared" si="8"/>
        <v>-92477.999999999985</v>
      </c>
    </row>
    <row r="12" spans="1:16">
      <c r="A12" s="8" t="s">
        <v>59</v>
      </c>
      <c r="B12" s="10">
        <f>B10+(B10*20%)</f>
        <v>10494.54</v>
      </c>
      <c r="G12" s="7">
        <f t="shared" si="9"/>
        <v>7196.3600000000006</v>
      </c>
      <c r="H12">
        <f t="shared" si="0"/>
        <v>19125</v>
      </c>
      <c r="I12">
        <f t="shared" si="1"/>
        <v>-93137.999999999956</v>
      </c>
      <c r="J12">
        <f t="shared" si="2"/>
        <v>34200</v>
      </c>
      <c r="K12">
        <f t="shared" si="3"/>
        <v>-152060.99999999991</v>
      </c>
      <c r="L12">
        <f t="shared" si="4"/>
        <v>-5775</v>
      </c>
      <c r="M12">
        <f t="shared" si="5"/>
        <v>48647.999999999956</v>
      </c>
      <c r="N12">
        <f t="shared" si="6"/>
        <v>0</v>
      </c>
      <c r="O12">
        <f t="shared" si="7"/>
        <v>60272.999999999956</v>
      </c>
      <c r="P12">
        <f t="shared" si="8"/>
        <v>-88727.999999999985</v>
      </c>
    </row>
    <row r="13" spans="1:16">
      <c r="A13" s="8" t="s">
        <v>60</v>
      </c>
      <c r="B13" s="10">
        <f>B10-(B10*20%)</f>
        <v>6996.3600000000006</v>
      </c>
      <c r="G13" s="7">
        <f t="shared" si="9"/>
        <v>7246.3600000000006</v>
      </c>
      <c r="H13">
        <f t="shared" si="0"/>
        <v>19125</v>
      </c>
      <c r="I13">
        <f t="shared" si="1"/>
        <v>-89387.999999999956</v>
      </c>
      <c r="J13">
        <f t="shared" si="2"/>
        <v>34200</v>
      </c>
      <c r="K13">
        <f t="shared" si="3"/>
        <v>-144560.99999999991</v>
      </c>
      <c r="L13">
        <f t="shared" si="4"/>
        <v>-5775</v>
      </c>
      <c r="M13">
        <f t="shared" si="5"/>
        <v>44897.999999999956</v>
      </c>
      <c r="N13">
        <f t="shared" si="6"/>
        <v>0</v>
      </c>
      <c r="O13">
        <f t="shared" si="7"/>
        <v>56522.999999999956</v>
      </c>
      <c r="P13">
        <f t="shared" si="8"/>
        <v>-84977.999999999985</v>
      </c>
    </row>
    <row r="14" spans="1:16">
      <c r="G14" s="7">
        <f t="shared" si="9"/>
        <v>7296.3600000000006</v>
      </c>
      <c r="H14">
        <f t="shared" si="0"/>
        <v>19125</v>
      </c>
      <c r="I14">
        <f t="shared" si="1"/>
        <v>-85637.999999999956</v>
      </c>
      <c r="J14">
        <f t="shared" si="2"/>
        <v>34200</v>
      </c>
      <c r="K14">
        <f t="shared" si="3"/>
        <v>-137060.99999999991</v>
      </c>
      <c r="L14">
        <f t="shared" si="4"/>
        <v>-5775</v>
      </c>
      <c r="M14">
        <f t="shared" si="5"/>
        <v>41147.999999999956</v>
      </c>
      <c r="N14">
        <f t="shared" si="6"/>
        <v>0</v>
      </c>
      <c r="O14">
        <f t="shared" si="7"/>
        <v>52772.999999999956</v>
      </c>
      <c r="P14">
        <f t="shared" si="8"/>
        <v>-81227.999999999985</v>
      </c>
    </row>
    <row r="15" spans="1:16">
      <c r="A15" s="21" t="s">
        <v>51</v>
      </c>
      <c r="B15" s="21"/>
      <c r="C15" s="8" t="s">
        <v>56</v>
      </c>
      <c r="D15" s="8" t="s">
        <v>57</v>
      </c>
      <c r="E15" s="8" t="s">
        <v>58</v>
      </c>
      <c r="G15" s="7">
        <f t="shared" si="9"/>
        <v>7346.3600000000006</v>
      </c>
      <c r="H15">
        <f t="shared" si="0"/>
        <v>19125</v>
      </c>
      <c r="I15">
        <f t="shared" si="1"/>
        <v>-81887.999999999956</v>
      </c>
      <c r="J15">
        <f t="shared" si="2"/>
        <v>34200</v>
      </c>
      <c r="K15">
        <f t="shared" si="3"/>
        <v>-129560.99999999991</v>
      </c>
      <c r="L15">
        <f t="shared" si="4"/>
        <v>-5775</v>
      </c>
      <c r="M15">
        <f t="shared" si="5"/>
        <v>37397.999999999956</v>
      </c>
      <c r="N15">
        <f t="shared" si="6"/>
        <v>0</v>
      </c>
      <c r="O15">
        <f t="shared" si="7"/>
        <v>49022.999999999956</v>
      </c>
      <c r="P15">
        <f t="shared" si="8"/>
        <v>-77477.999999999971</v>
      </c>
    </row>
    <row r="16" spans="1:16">
      <c r="A16" s="22" t="s">
        <v>53</v>
      </c>
      <c r="B16" s="9" t="s">
        <v>54</v>
      </c>
      <c r="C16" s="8">
        <v>8750</v>
      </c>
      <c r="D16" s="8">
        <v>255</v>
      </c>
      <c r="E16" s="23">
        <v>487064</v>
      </c>
      <c r="G16" s="7">
        <f t="shared" si="9"/>
        <v>7396.3600000000006</v>
      </c>
      <c r="H16">
        <f t="shared" si="0"/>
        <v>19125</v>
      </c>
      <c r="I16">
        <f t="shared" si="1"/>
        <v>-78137.999999999956</v>
      </c>
      <c r="J16">
        <f t="shared" si="2"/>
        <v>34200</v>
      </c>
      <c r="K16">
        <f t="shared" si="3"/>
        <v>-122060.99999999991</v>
      </c>
      <c r="L16">
        <f t="shared" si="4"/>
        <v>-5775</v>
      </c>
      <c r="M16">
        <f t="shared" si="5"/>
        <v>33647.999999999956</v>
      </c>
      <c r="N16">
        <f t="shared" si="6"/>
        <v>0</v>
      </c>
      <c r="O16">
        <f t="shared" si="7"/>
        <v>45272.999999999956</v>
      </c>
      <c r="P16">
        <f t="shared" si="8"/>
        <v>-73727.999999999971</v>
      </c>
    </row>
    <row r="17" spans="1:16">
      <c r="A17" s="22"/>
      <c r="B17" s="9" t="s">
        <v>55</v>
      </c>
      <c r="C17" s="8">
        <v>8750</v>
      </c>
      <c r="D17" s="8">
        <v>311.8</v>
      </c>
      <c r="E17" s="24"/>
      <c r="G17" s="7">
        <f t="shared" si="9"/>
        <v>7446.3600000000006</v>
      </c>
      <c r="H17">
        <f t="shared" si="0"/>
        <v>19125</v>
      </c>
      <c r="I17">
        <f t="shared" si="1"/>
        <v>-74387.999999999956</v>
      </c>
      <c r="J17">
        <f t="shared" si="2"/>
        <v>34200</v>
      </c>
      <c r="K17">
        <f t="shared" si="3"/>
        <v>-114560.99999999991</v>
      </c>
      <c r="L17">
        <f t="shared" si="4"/>
        <v>-5775</v>
      </c>
      <c r="M17">
        <f t="shared" si="5"/>
        <v>29897.999999999956</v>
      </c>
      <c r="N17">
        <f t="shared" si="6"/>
        <v>0</v>
      </c>
      <c r="O17">
        <f t="shared" si="7"/>
        <v>41522.999999999956</v>
      </c>
      <c r="P17">
        <f t="shared" si="8"/>
        <v>-69977.999999999971</v>
      </c>
    </row>
    <row r="18" spans="1:16">
      <c r="A18" s="22" t="s">
        <v>65</v>
      </c>
      <c r="B18" s="9" t="s">
        <v>66</v>
      </c>
      <c r="C18" s="8">
        <v>9000</v>
      </c>
      <c r="D18" s="8">
        <v>228</v>
      </c>
      <c r="E18" s="24"/>
      <c r="G18" s="7">
        <f t="shared" si="9"/>
        <v>7496.3600000000006</v>
      </c>
      <c r="H18">
        <f t="shared" si="0"/>
        <v>19125</v>
      </c>
      <c r="I18">
        <f t="shared" si="1"/>
        <v>-70637.999999999956</v>
      </c>
      <c r="J18">
        <f t="shared" si="2"/>
        <v>34200</v>
      </c>
      <c r="K18">
        <f t="shared" si="3"/>
        <v>-107060.99999999991</v>
      </c>
      <c r="L18">
        <f t="shared" si="4"/>
        <v>-5775</v>
      </c>
      <c r="M18">
        <f t="shared" si="5"/>
        <v>26147.999999999956</v>
      </c>
      <c r="N18">
        <f t="shared" si="6"/>
        <v>0</v>
      </c>
      <c r="O18">
        <f t="shared" si="7"/>
        <v>37772.999999999956</v>
      </c>
      <c r="P18">
        <f t="shared" si="8"/>
        <v>-66227.999999999956</v>
      </c>
    </row>
    <row r="19" spans="1:16">
      <c r="A19" s="22"/>
      <c r="B19" s="9" t="s">
        <v>67</v>
      </c>
      <c r="C19" s="8">
        <v>8500</v>
      </c>
      <c r="D19" s="8">
        <v>289.89999999999998</v>
      </c>
      <c r="E19" s="24"/>
      <c r="G19" s="7">
        <f t="shared" si="9"/>
        <v>7546.3600000000006</v>
      </c>
      <c r="H19">
        <f t="shared" si="0"/>
        <v>19125</v>
      </c>
      <c r="I19">
        <f t="shared" si="1"/>
        <v>-66887.999999999956</v>
      </c>
      <c r="J19">
        <f t="shared" si="2"/>
        <v>34200</v>
      </c>
      <c r="K19">
        <f t="shared" si="3"/>
        <v>-99560.999999999913</v>
      </c>
      <c r="L19">
        <f t="shared" si="4"/>
        <v>-5775</v>
      </c>
      <c r="M19">
        <f t="shared" si="5"/>
        <v>22397.999999999956</v>
      </c>
      <c r="N19">
        <f t="shared" si="6"/>
        <v>0</v>
      </c>
      <c r="O19">
        <f t="shared" si="7"/>
        <v>34022.999999999956</v>
      </c>
      <c r="P19">
        <f t="shared" si="8"/>
        <v>-62477.999999999956</v>
      </c>
    </row>
    <row r="20" spans="1:16">
      <c r="A20" s="22" t="s">
        <v>73</v>
      </c>
      <c r="B20" s="9" t="s">
        <v>74</v>
      </c>
      <c r="C20" s="11">
        <v>9500</v>
      </c>
      <c r="D20" s="8">
        <v>-77</v>
      </c>
      <c r="E20" s="24"/>
      <c r="G20" s="7">
        <f t="shared" si="9"/>
        <v>7596.3600000000006</v>
      </c>
      <c r="H20">
        <f t="shared" si="0"/>
        <v>19125</v>
      </c>
      <c r="I20">
        <f t="shared" si="1"/>
        <v>-63137.999999999956</v>
      </c>
      <c r="J20">
        <f t="shared" si="2"/>
        <v>34200</v>
      </c>
      <c r="K20">
        <f t="shared" si="3"/>
        <v>-92060.999999999913</v>
      </c>
      <c r="L20">
        <f t="shared" si="4"/>
        <v>-5775</v>
      </c>
      <c r="M20">
        <f t="shared" si="5"/>
        <v>18647.999999999956</v>
      </c>
      <c r="N20">
        <f t="shared" si="6"/>
        <v>0</v>
      </c>
      <c r="O20">
        <f t="shared" si="7"/>
        <v>30272.999999999956</v>
      </c>
      <c r="P20">
        <f t="shared" si="8"/>
        <v>-58727.999999999956</v>
      </c>
    </row>
    <row r="21" spans="1:16">
      <c r="A21" s="22"/>
      <c r="B21" s="9" t="s">
        <v>75</v>
      </c>
      <c r="C21" s="11">
        <v>8000</v>
      </c>
      <c r="D21" s="8">
        <v>-155</v>
      </c>
      <c r="E21" s="25"/>
      <c r="G21" s="7">
        <f t="shared" si="9"/>
        <v>7646.3600000000006</v>
      </c>
      <c r="H21">
        <f t="shared" si="0"/>
        <v>19125</v>
      </c>
      <c r="I21">
        <f t="shared" si="1"/>
        <v>-59387.999999999956</v>
      </c>
      <c r="J21">
        <f t="shared" si="2"/>
        <v>34200</v>
      </c>
      <c r="K21">
        <f t="shared" si="3"/>
        <v>-84560.999999999913</v>
      </c>
      <c r="L21">
        <f t="shared" si="4"/>
        <v>-5775</v>
      </c>
      <c r="M21">
        <f t="shared" si="5"/>
        <v>14897.999999999956</v>
      </c>
      <c r="N21">
        <f t="shared" si="6"/>
        <v>0</v>
      </c>
      <c r="O21">
        <f t="shared" si="7"/>
        <v>26522.999999999956</v>
      </c>
      <c r="P21">
        <f t="shared" si="8"/>
        <v>-54977.999999999956</v>
      </c>
    </row>
    <row r="22" spans="1:16">
      <c r="A22" s="6" t="s">
        <v>69</v>
      </c>
      <c r="B22" s="6"/>
      <c r="D22">
        <f>(SUM(D16,D17,D18*2,D19*2,D20,D21))*(B11)</f>
        <v>102795</v>
      </c>
      <c r="G22" s="7">
        <f t="shared" si="9"/>
        <v>7696.3600000000006</v>
      </c>
      <c r="H22">
        <f t="shared" si="0"/>
        <v>19125</v>
      </c>
      <c r="I22">
        <f t="shared" si="1"/>
        <v>-55637.999999999956</v>
      </c>
      <c r="J22">
        <f t="shared" si="2"/>
        <v>34200</v>
      </c>
      <c r="K22">
        <f t="shared" si="3"/>
        <v>-77060.999999999913</v>
      </c>
      <c r="L22">
        <f t="shared" si="4"/>
        <v>-5775</v>
      </c>
      <c r="M22">
        <f t="shared" si="5"/>
        <v>11147.999999999956</v>
      </c>
      <c r="N22">
        <f t="shared" si="6"/>
        <v>0</v>
      </c>
      <c r="O22">
        <f t="shared" si="7"/>
        <v>22772.999999999956</v>
      </c>
      <c r="P22">
        <f t="shared" si="8"/>
        <v>-51227.999999999956</v>
      </c>
    </row>
    <row r="23" spans="1:16">
      <c r="A23" s="22" t="s">
        <v>80</v>
      </c>
      <c r="B23" s="13" t="s">
        <v>81</v>
      </c>
      <c r="C23" s="8">
        <v>9500</v>
      </c>
      <c r="D23" s="8"/>
      <c r="E23" s="8"/>
      <c r="G23" s="7">
        <f t="shared" si="9"/>
        <v>7746.3600000000006</v>
      </c>
      <c r="H23">
        <f t="shared" si="0"/>
        <v>19125</v>
      </c>
      <c r="I23">
        <f t="shared" si="1"/>
        <v>-51887.999999999956</v>
      </c>
      <c r="J23">
        <f t="shared" si="2"/>
        <v>34200</v>
      </c>
      <c r="K23">
        <f t="shared" si="3"/>
        <v>-69560.999999999913</v>
      </c>
      <c r="L23">
        <f t="shared" si="4"/>
        <v>-5775</v>
      </c>
      <c r="M23">
        <f t="shared" si="5"/>
        <v>7397.9999999999563</v>
      </c>
      <c r="N23">
        <f t="shared" si="6"/>
        <v>0</v>
      </c>
      <c r="O23">
        <f t="shared" si="7"/>
        <v>19022.999999999956</v>
      </c>
      <c r="P23">
        <f t="shared" si="8"/>
        <v>-47477.999999999956</v>
      </c>
    </row>
    <row r="24" spans="1:16">
      <c r="A24" s="22"/>
      <c r="B24" s="13" t="s">
        <v>82</v>
      </c>
      <c r="C24" s="8">
        <v>8000</v>
      </c>
      <c r="D24" s="8"/>
      <c r="E24" s="8"/>
      <c r="G24" s="7">
        <f t="shared" si="9"/>
        <v>7796.3600000000006</v>
      </c>
      <c r="H24">
        <f t="shared" si="0"/>
        <v>19125</v>
      </c>
      <c r="I24">
        <f t="shared" si="1"/>
        <v>-48137.999999999956</v>
      </c>
      <c r="J24">
        <f t="shared" si="2"/>
        <v>34200</v>
      </c>
      <c r="K24">
        <f t="shared" si="3"/>
        <v>-62060.999999999913</v>
      </c>
      <c r="L24">
        <f t="shared" si="4"/>
        <v>-5775</v>
      </c>
      <c r="M24">
        <f t="shared" si="5"/>
        <v>3647.9999999999563</v>
      </c>
      <c r="N24">
        <f t="shared" si="6"/>
        <v>0</v>
      </c>
      <c r="O24">
        <f t="shared" si="7"/>
        <v>15272.999999999956</v>
      </c>
      <c r="P24">
        <f t="shared" si="8"/>
        <v>-43727.999999999956</v>
      </c>
    </row>
    <row r="25" spans="1:16">
      <c r="G25" s="7">
        <f t="shared" si="9"/>
        <v>7846.3600000000006</v>
      </c>
      <c r="H25">
        <f t="shared" si="0"/>
        <v>19125</v>
      </c>
      <c r="I25">
        <f t="shared" si="1"/>
        <v>-44387.999999999956</v>
      </c>
      <c r="J25">
        <f t="shared" si="2"/>
        <v>34200</v>
      </c>
      <c r="K25">
        <f t="shared" si="3"/>
        <v>-54560.999999999913</v>
      </c>
      <c r="L25">
        <f t="shared" si="4"/>
        <v>-5775</v>
      </c>
      <c r="M25">
        <f t="shared" si="5"/>
        <v>-102.00000000004366</v>
      </c>
      <c r="N25">
        <f t="shared" si="6"/>
        <v>0</v>
      </c>
      <c r="O25">
        <f t="shared" si="7"/>
        <v>11522.999999999956</v>
      </c>
      <c r="P25">
        <f t="shared" si="8"/>
        <v>-39977.999999999956</v>
      </c>
    </row>
    <row r="26" spans="1:16">
      <c r="G26" s="7">
        <f t="shared" si="9"/>
        <v>7896.3600000000006</v>
      </c>
      <c r="H26">
        <f t="shared" si="0"/>
        <v>19125</v>
      </c>
      <c r="I26">
        <f t="shared" si="1"/>
        <v>-40637.999999999956</v>
      </c>
      <c r="J26">
        <f t="shared" si="2"/>
        <v>34200</v>
      </c>
      <c r="K26">
        <f t="shared" si="3"/>
        <v>-47060.999999999913</v>
      </c>
      <c r="L26">
        <f t="shared" si="4"/>
        <v>-5775</v>
      </c>
      <c r="M26">
        <f t="shared" si="5"/>
        <v>-3852.0000000000437</v>
      </c>
      <c r="N26">
        <f t="shared" si="6"/>
        <v>0</v>
      </c>
      <c r="O26">
        <f t="shared" si="7"/>
        <v>7772.9999999999563</v>
      </c>
      <c r="P26">
        <f t="shared" si="8"/>
        <v>-36227.999999999956</v>
      </c>
    </row>
    <row r="27" spans="1:16">
      <c r="G27" s="7">
        <f t="shared" si="9"/>
        <v>7946.3600000000006</v>
      </c>
      <c r="H27">
        <f t="shared" si="0"/>
        <v>19125</v>
      </c>
      <c r="I27">
        <f t="shared" si="1"/>
        <v>-36887.999999999956</v>
      </c>
      <c r="J27">
        <f t="shared" si="2"/>
        <v>34200</v>
      </c>
      <c r="K27">
        <f t="shared" si="3"/>
        <v>-39560.999999999913</v>
      </c>
      <c r="L27">
        <f t="shared" si="4"/>
        <v>-5775</v>
      </c>
      <c r="M27">
        <f t="shared" si="5"/>
        <v>-7602.0000000000437</v>
      </c>
      <c r="N27">
        <f t="shared" si="6"/>
        <v>0</v>
      </c>
      <c r="O27">
        <f t="shared" si="7"/>
        <v>4022.9999999999563</v>
      </c>
      <c r="P27">
        <f t="shared" si="8"/>
        <v>-32477.999999999956</v>
      </c>
    </row>
    <row r="28" spans="1:16">
      <c r="G28" s="7">
        <f t="shared" si="9"/>
        <v>7996.3600000000006</v>
      </c>
      <c r="H28">
        <f t="shared" si="0"/>
        <v>19125</v>
      </c>
      <c r="I28">
        <f t="shared" si="1"/>
        <v>-33137.999999999956</v>
      </c>
      <c r="J28">
        <f t="shared" si="2"/>
        <v>34200</v>
      </c>
      <c r="K28">
        <f t="shared" si="3"/>
        <v>-32060.999999999916</v>
      </c>
      <c r="L28">
        <f t="shared" si="4"/>
        <v>-5775</v>
      </c>
      <c r="M28">
        <f t="shared" si="5"/>
        <v>-11352.000000000044</v>
      </c>
      <c r="N28">
        <f t="shared" si="6"/>
        <v>0</v>
      </c>
      <c r="O28">
        <f t="shared" si="7"/>
        <v>272.99999999995634</v>
      </c>
      <c r="P28">
        <f t="shared" si="8"/>
        <v>-28727.99999999996</v>
      </c>
    </row>
    <row r="29" spans="1:16">
      <c r="G29" s="7">
        <f t="shared" si="9"/>
        <v>8046.3600000000006</v>
      </c>
      <c r="H29">
        <f t="shared" si="0"/>
        <v>19125</v>
      </c>
      <c r="I29">
        <f t="shared" si="1"/>
        <v>-29387.999999999956</v>
      </c>
      <c r="J29">
        <f t="shared" si="2"/>
        <v>34200</v>
      </c>
      <c r="K29">
        <f t="shared" si="3"/>
        <v>-24560.999999999916</v>
      </c>
      <c r="L29">
        <f t="shared" si="4"/>
        <v>-5775</v>
      </c>
      <c r="M29">
        <f t="shared" si="5"/>
        <v>-11625</v>
      </c>
      <c r="N29">
        <f t="shared" si="6"/>
        <v>0</v>
      </c>
      <c r="O29">
        <f t="shared" si="7"/>
        <v>0</v>
      </c>
      <c r="P29">
        <f t="shared" si="8"/>
        <v>-18023.999999999873</v>
      </c>
    </row>
    <row r="30" spans="1:16">
      <c r="G30" s="7">
        <f t="shared" si="9"/>
        <v>8096.3600000000006</v>
      </c>
      <c r="H30">
        <f t="shared" si="0"/>
        <v>19125</v>
      </c>
      <c r="I30">
        <f t="shared" si="1"/>
        <v>-25637.999999999956</v>
      </c>
      <c r="J30">
        <f t="shared" si="2"/>
        <v>34200</v>
      </c>
      <c r="K30">
        <f t="shared" si="3"/>
        <v>-17060.999999999916</v>
      </c>
      <c r="L30">
        <f t="shared" si="4"/>
        <v>-5775</v>
      </c>
      <c r="M30">
        <f t="shared" si="5"/>
        <v>-11625</v>
      </c>
      <c r="N30">
        <f t="shared" si="6"/>
        <v>0</v>
      </c>
      <c r="O30">
        <f t="shared" si="7"/>
        <v>0</v>
      </c>
      <c r="P30">
        <f t="shared" si="8"/>
        <v>-6773.9999999998727</v>
      </c>
    </row>
    <row r="31" spans="1:16">
      <c r="G31" s="14">
        <f t="shared" si="9"/>
        <v>8146.3600000000006</v>
      </c>
      <c r="H31" s="15">
        <f t="shared" si="0"/>
        <v>19125</v>
      </c>
      <c r="I31" s="15">
        <f t="shared" si="1"/>
        <v>-21887.999999999956</v>
      </c>
      <c r="J31" s="15">
        <f t="shared" si="2"/>
        <v>34200</v>
      </c>
      <c r="K31" s="15">
        <f t="shared" si="3"/>
        <v>-9560.9999999999163</v>
      </c>
      <c r="L31" s="15">
        <f t="shared" si="4"/>
        <v>-5775</v>
      </c>
      <c r="M31" s="15">
        <f t="shared" si="5"/>
        <v>-11625</v>
      </c>
      <c r="N31" s="15">
        <f t="shared" si="6"/>
        <v>0</v>
      </c>
      <c r="O31" s="15">
        <f t="shared" si="7"/>
        <v>0</v>
      </c>
      <c r="P31" s="15">
        <f t="shared" si="8"/>
        <v>4476.0000000001273</v>
      </c>
    </row>
    <row r="32" spans="1:16">
      <c r="G32" s="14">
        <f t="shared" si="9"/>
        <v>8196.36</v>
      </c>
      <c r="H32" s="15">
        <f t="shared" si="0"/>
        <v>19125</v>
      </c>
      <c r="I32" s="15">
        <f t="shared" si="1"/>
        <v>-18137.999999999956</v>
      </c>
      <c r="J32" s="15">
        <f t="shared" si="2"/>
        <v>34200</v>
      </c>
      <c r="K32" s="15">
        <f t="shared" si="3"/>
        <v>-2060.9999999999163</v>
      </c>
      <c r="L32" s="15">
        <f t="shared" si="4"/>
        <v>-5775</v>
      </c>
      <c r="M32" s="15">
        <f t="shared" si="5"/>
        <v>-11625</v>
      </c>
      <c r="N32" s="15">
        <f t="shared" si="6"/>
        <v>0</v>
      </c>
      <c r="O32" s="15">
        <f t="shared" si="7"/>
        <v>0</v>
      </c>
      <c r="P32" s="15">
        <f t="shared" si="8"/>
        <v>15726.000000000131</v>
      </c>
    </row>
    <row r="33" spans="7:16">
      <c r="G33" s="14">
        <f t="shared" si="9"/>
        <v>8246.36</v>
      </c>
      <c r="H33" s="15">
        <f t="shared" si="0"/>
        <v>19125</v>
      </c>
      <c r="I33" s="15">
        <f t="shared" si="1"/>
        <v>-14387.999999999956</v>
      </c>
      <c r="J33" s="15">
        <f t="shared" si="2"/>
        <v>34200</v>
      </c>
      <c r="K33" s="15">
        <f t="shared" si="3"/>
        <v>5439.0000000000837</v>
      </c>
      <c r="L33" s="15">
        <f t="shared" si="4"/>
        <v>-5775</v>
      </c>
      <c r="M33" s="15">
        <f t="shared" si="5"/>
        <v>-11625</v>
      </c>
      <c r="N33" s="15">
        <f t="shared" si="6"/>
        <v>0</v>
      </c>
      <c r="O33" s="15">
        <f t="shared" si="7"/>
        <v>0</v>
      </c>
      <c r="P33" s="15">
        <f t="shared" si="8"/>
        <v>26976.000000000131</v>
      </c>
    </row>
    <row r="34" spans="7:16">
      <c r="G34" s="14">
        <f t="shared" si="9"/>
        <v>8296.36</v>
      </c>
      <c r="H34" s="15">
        <f t="shared" si="0"/>
        <v>19125</v>
      </c>
      <c r="I34" s="15">
        <f t="shared" si="1"/>
        <v>-10637.999999999956</v>
      </c>
      <c r="J34" s="15">
        <f t="shared" si="2"/>
        <v>34200</v>
      </c>
      <c r="K34" s="15">
        <f t="shared" si="3"/>
        <v>12939.000000000084</v>
      </c>
      <c r="L34" s="15">
        <f t="shared" si="4"/>
        <v>-5775</v>
      </c>
      <c r="M34" s="15">
        <f t="shared" si="5"/>
        <v>-11625</v>
      </c>
      <c r="N34" s="15">
        <f t="shared" si="6"/>
        <v>0</v>
      </c>
      <c r="O34" s="15">
        <f t="shared" si="7"/>
        <v>0</v>
      </c>
      <c r="P34" s="15">
        <f t="shared" si="8"/>
        <v>38226.000000000131</v>
      </c>
    </row>
    <row r="35" spans="7:16">
      <c r="G35" s="14">
        <f t="shared" si="9"/>
        <v>8346.36</v>
      </c>
      <c r="H35" s="15">
        <f t="shared" si="0"/>
        <v>19125</v>
      </c>
      <c r="I35" s="15">
        <f t="shared" si="1"/>
        <v>-6887.9999999999554</v>
      </c>
      <c r="J35" s="15">
        <f t="shared" si="2"/>
        <v>34200</v>
      </c>
      <c r="K35" s="15">
        <f t="shared" si="3"/>
        <v>20439.000000000084</v>
      </c>
      <c r="L35" s="15">
        <f t="shared" si="4"/>
        <v>-5775</v>
      </c>
      <c r="M35" s="15">
        <f t="shared" si="5"/>
        <v>-11625</v>
      </c>
      <c r="N35" s="15">
        <f t="shared" si="6"/>
        <v>0</v>
      </c>
      <c r="O35" s="15">
        <f t="shared" si="7"/>
        <v>0</v>
      </c>
      <c r="P35" s="15">
        <f t="shared" si="8"/>
        <v>49476.000000000131</v>
      </c>
    </row>
    <row r="36" spans="7:16">
      <c r="G36" s="14">
        <f t="shared" si="9"/>
        <v>8396.36</v>
      </c>
      <c r="H36" s="15">
        <f t="shared" si="0"/>
        <v>19125</v>
      </c>
      <c r="I36" s="15">
        <f t="shared" si="1"/>
        <v>-3137.9999999999554</v>
      </c>
      <c r="J36" s="15">
        <f t="shared" si="2"/>
        <v>34200</v>
      </c>
      <c r="K36" s="15">
        <f t="shared" si="3"/>
        <v>27939.000000000084</v>
      </c>
      <c r="L36" s="15">
        <f t="shared" si="4"/>
        <v>-5775</v>
      </c>
      <c r="M36" s="15">
        <f t="shared" si="5"/>
        <v>-11625</v>
      </c>
      <c r="N36" s="15">
        <f t="shared" si="6"/>
        <v>0</v>
      </c>
      <c r="O36" s="15">
        <f t="shared" si="7"/>
        <v>0</v>
      </c>
      <c r="P36" s="15">
        <f t="shared" si="8"/>
        <v>60726.000000000131</v>
      </c>
    </row>
    <row r="37" spans="7:16">
      <c r="G37" s="14">
        <f t="shared" si="9"/>
        <v>8446.36</v>
      </c>
      <c r="H37" s="15">
        <f t="shared" si="0"/>
        <v>19125</v>
      </c>
      <c r="I37" s="15">
        <f t="shared" si="1"/>
        <v>612.00000000004457</v>
      </c>
      <c r="J37" s="15">
        <f t="shared" si="2"/>
        <v>34200</v>
      </c>
      <c r="K37" s="15">
        <f t="shared" si="3"/>
        <v>35439.000000000087</v>
      </c>
      <c r="L37" s="15">
        <f t="shared" si="4"/>
        <v>-5775</v>
      </c>
      <c r="M37" s="15">
        <f t="shared" si="5"/>
        <v>-11625</v>
      </c>
      <c r="N37" s="15">
        <f t="shared" si="6"/>
        <v>0</v>
      </c>
      <c r="O37" s="15">
        <f t="shared" si="7"/>
        <v>0</v>
      </c>
      <c r="P37" s="15">
        <f t="shared" si="8"/>
        <v>71976.000000000131</v>
      </c>
    </row>
    <row r="38" spans="7:16">
      <c r="G38" s="14">
        <f t="shared" si="9"/>
        <v>8496.36</v>
      </c>
      <c r="H38" s="15">
        <f t="shared" si="0"/>
        <v>19125</v>
      </c>
      <c r="I38" s="15">
        <f t="shared" si="1"/>
        <v>4362.0000000000446</v>
      </c>
      <c r="J38" s="15">
        <f t="shared" si="2"/>
        <v>34200</v>
      </c>
      <c r="K38" s="15">
        <f t="shared" si="3"/>
        <v>42939.000000000087</v>
      </c>
      <c r="L38" s="15">
        <f t="shared" si="4"/>
        <v>-5775</v>
      </c>
      <c r="M38" s="15">
        <f t="shared" si="5"/>
        <v>-11625</v>
      </c>
      <c r="N38" s="15">
        <f t="shared" si="6"/>
        <v>0</v>
      </c>
      <c r="O38" s="15">
        <f t="shared" si="7"/>
        <v>0</v>
      </c>
      <c r="P38" s="15">
        <f t="shared" si="8"/>
        <v>83226.000000000131</v>
      </c>
    </row>
    <row r="39" spans="7:16">
      <c r="G39" s="14">
        <f t="shared" si="9"/>
        <v>8546.36</v>
      </c>
      <c r="H39" s="15">
        <f t="shared" si="0"/>
        <v>19125</v>
      </c>
      <c r="I39" s="15">
        <f t="shared" si="1"/>
        <v>8112.0000000000446</v>
      </c>
      <c r="J39" s="15">
        <f t="shared" si="2"/>
        <v>34200</v>
      </c>
      <c r="K39" s="15">
        <f t="shared" si="3"/>
        <v>43485</v>
      </c>
      <c r="L39" s="15">
        <f t="shared" si="4"/>
        <v>-5775</v>
      </c>
      <c r="M39" s="15">
        <f t="shared" si="5"/>
        <v>-11625</v>
      </c>
      <c r="N39" s="15">
        <f t="shared" si="6"/>
        <v>0</v>
      </c>
      <c r="O39" s="15">
        <f t="shared" si="7"/>
        <v>0</v>
      </c>
      <c r="P39" s="15">
        <f t="shared" si="8"/>
        <v>87522.000000000044</v>
      </c>
    </row>
    <row r="40" spans="7:16">
      <c r="G40" s="14">
        <f t="shared" si="9"/>
        <v>8596.36</v>
      </c>
      <c r="H40" s="15">
        <f t="shared" si="0"/>
        <v>19125</v>
      </c>
      <c r="I40" s="15">
        <f t="shared" si="1"/>
        <v>11862.000000000044</v>
      </c>
      <c r="J40" s="15">
        <f t="shared" si="2"/>
        <v>34200</v>
      </c>
      <c r="K40" s="15">
        <f t="shared" si="3"/>
        <v>43485</v>
      </c>
      <c r="L40" s="15">
        <f t="shared" si="4"/>
        <v>-5775</v>
      </c>
      <c r="M40" s="15">
        <f t="shared" si="5"/>
        <v>-11625</v>
      </c>
      <c r="N40" s="15">
        <f t="shared" si="6"/>
        <v>0</v>
      </c>
      <c r="O40" s="15">
        <f t="shared" si="7"/>
        <v>0</v>
      </c>
      <c r="P40" s="15">
        <f t="shared" si="8"/>
        <v>91272.000000000044</v>
      </c>
    </row>
    <row r="41" spans="7:16">
      <c r="G41" s="14">
        <f t="shared" si="9"/>
        <v>8646.36</v>
      </c>
      <c r="H41" s="15">
        <f t="shared" si="0"/>
        <v>19125</v>
      </c>
      <c r="I41" s="15">
        <f t="shared" si="1"/>
        <v>15612.000000000044</v>
      </c>
      <c r="J41" s="15">
        <f t="shared" si="2"/>
        <v>34200</v>
      </c>
      <c r="K41" s="15">
        <f t="shared" si="3"/>
        <v>43485</v>
      </c>
      <c r="L41" s="15">
        <f t="shared" si="4"/>
        <v>-5775</v>
      </c>
      <c r="M41" s="15">
        <f t="shared" si="5"/>
        <v>-11625</v>
      </c>
      <c r="N41" s="15">
        <f t="shared" si="6"/>
        <v>0</v>
      </c>
      <c r="O41" s="15">
        <f t="shared" si="7"/>
        <v>0</v>
      </c>
      <c r="P41" s="15">
        <f t="shared" si="8"/>
        <v>95022.000000000044</v>
      </c>
    </row>
    <row r="42" spans="7:16">
      <c r="G42" s="14">
        <f t="shared" si="9"/>
        <v>8696.36</v>
      </c>
      <c r="H42" s="15">
        <f t="shared" si="0"/>
        <v>19125</v>
      </c>
      <c r="I42" s="15">
        <f t="shared" si="1"/>
        <v>19362.000000000044</v>
      </c>
      <c r="J42" s="15">
        <f t="shared" si="2"/>
        <v>34200</v>
      </c>
      <c r="K42" s="15">
        <f t="shared" si="3"/>
        <v>43485</v>
      </c>
      <c r="L42" s="15">
        <f t="shared" si="4"/>
        <v>-5775</v>
      </c>
      <c r="M42" s="15">
        <f t="shared" si="5"/>
        <v>-11625</v>
      </c>
      <c r="N42" s="15">
        <f t="shared" si="6"/>
        <v>0</v>
      </c>
      <c r="O42" s="15">
        <f t="shared" si="7"/>
        <v>0</v>
      </c>
      <c r="P42" s="15">
        <f t="shared" si="8"/>
        <v>98772.000000000044</v>
      </c>
    </row>
    <row r="43" spans="7:16" ht="15.75">
      <c r="G43" s="16">
        <f t="shared" si="9"/>
        <v>8746.36</v>
      </c>
      <c r="H43" s="17">
        <f t="shared" si="0"/>
        <v>19125</v>
      </c>
      <c r="I43" s="17">
        <f t="shared" si="1"/>
        <v>23112.000000000044</v>
      </c>
      <c r="J43" s="17">
        <f t="shared" si="2"/>
        <v>34200</v>
      </c>
      <c r="K43" s="17">
        <f t="shared" si="3"/>
        <v>43485</v>
      </c>
      <c r="L43" s="17">
        <f t="shared" si="4"/>
        <v>-5775</v>
      </c>
      <c r="M43" s="17">
        <f t="shared" si="5"/>
        <v>-11625</v>
      </c>
      <c r="N43" s="17">
        <f t="shared" si="6"/>
        <v>0</v>
      </c>
      <c r="O43" s="17">
        <f t="shared" si="7"/>
        <v>0</v>
      </c>
      <c r="P43" s="17">
        <f t="shared" si="8"/>
        <v>102522.00000000004</v>
      </c>
    </row>
    <row r="44" spans="7:16">
      <c r="G44" s="14">
        <f t="shared" si="9"/>
        <v>8796.36</v>
      </c>
      <c r="H44" s="15">
        <f t="shared" si="0"/>
        <v>15647.999999999956</v>
      </c>
      <c r="I44" s="15">
        <f t="shared" si="1"/>
        <v>23385</v>
      </c>
      <c r="J44" s="15">
        <f t="shared" si="2"/>
        <v>34200</v>
      </c>
      <c r="K44" s="15">
        <f t="shared" si="3"/>
        <v>43485</v>
      </c>
      <c r="L44" s="15">
        <f t="shared" si="4"/>
        <v>-5775</v>
      </c>
      <c r="M44" s="15">
        <f t="shared" si="5"/>
        <v>-11625</v>
      </c>
      <c r="N44" s="15">
        <f t="shared" si="6"/>
        <v>0</v>
      </c>
      <c r="O44" s="15">
        <f t="shared" si="7"/>
        <v>0</v>
      </c>
      <c r="P44" s="15">
        <f t="shared" si="8"/>
        <v>99317.999999999956</v>
      </c>
    </row>
    <row r="45" spans="7:16">
      <c r="G45" s="14">
        <f t="shared" si="9"/>
        <v>8846.36</v>
      </c>
      <c r="H45" s="15">
        <f t="shared" si="0"/>
        <v>11897.999999999956</v>
      </c>
      <c r="I45" s="15">
        <f t="shared" si="1"/>
        <v>23385</v>
      </c>
      <c r="J45" s="15">
        <f t="shared" si="2"/>
        <v>34200</v>
      </c>
      <c r="K45" s="15">
        <f t="shared" si="3"/>
        <v>43485</v>
      </c>
      <c r="L45" s="15">
        <f t="shared" si="4"/>
        <v>-5775</v>
      </c>
      <c r="M45" s="15">
        <f t="shared" si="5"/>
        <v>-11625</v>
      </c>
      <c r="N45" s="15">
        <f t="shared" si="6"/>
        <v>0</v>
      </c>
      <c r="O45" s="15">
        <f t="shared" si="7"/>
        <v>0</v>
      </c>
      <c r="P45" s="15">
        <f t="shared" si="8"/>
        <v>95567.999999999956</v>
      </c>
    </row>
    <row r="46" spans="7:16">
      <c r="G46" s="14">
        <f t="shared" si="9"/>
        <v>8896.36</v>
      </c>
      <c r="H46" s="15">
        <f t="shared" si="0"/>
        <v>8147.9999999999563</v>
      </c>
      <c r="I46" s="15">
        <f t="shared" si="1"/>
        <v>23385</v>
      </c>
      <c r="J46" s="15">
        <f t="shared" si="2"/>
        <v>34200</v>
      </c>
      <c r="K46" s="15">
        <f t="shared" si="3"/>
        <v>43485</v>
      </c>
      <c r="L46" s="15">
        <f t="shared" si="4"/>
        <v>-5775</v>
      </c>
      <c r="M46" s="15">
        <f t="shared" si="5"/>
        <v>-11625</v>
      </c>
      <c r="N46" s="15">
        <f t="shared" si="6"/>
        <v>0</v>
      </c>
      <c r="O46" s="15">
        <f t="shared" si="7"/>
        <v>0</v>
      </c>
      <c r="P46" s="15">
        <f t="shared" si="8"/>
        <v>91817.999999999956</v>
      </c>
    </row>
    <row r="47" spans="7:16">
      <c r="G47" s="14">
        <f t="shared" si="9"/>
        <v>8946.36</v>
      </c>
      <c r="H47" s="15">
        <f t="shared" si="0"/>
        <v>4397.9999999999563</v>
      </c>
      <c r="I47" s="15">
        <f t="shared" si="1"/>
        <v>23385</v>
      </c>
      <c r="J47" s="15">
        <f t="shared" si="2"/>
        <v>34200</v>
      </c>
      <c r="K47" s="15">
        <f t="shared" si="3"/>
        <v>43485</v>
      </c>
      <c r="L47" s="15">
        <f t="shared" si="4"/>
        <v>-5775</v>
      </c>
      <c r="M47" s="15">
        <f t="shared" si="5"/>
        <v>-11625</v>
      </c>
      <c r="N47" s="15">
        <f t="shared" si="6"/>
        <v>0</v>
      </c>
      <c r="O47" s="15">
        <f t="shared" si="7"/>
        <v>0</v>
      </c>
      <c r="P47" s="15">
        <f t="shared" si="8"/>
        <v>88067.999999999956</v>
      </c>
    </row>
    <row r="48" spans="7:16">
      <c r="G48" s="14">
        <f t="shared" si="9"/>
        <v>8996.36</v>
      </c>
      <c r="H48" s="15">
        <f t="shared" si="0"/>
        <v>647.99999999995634</v>
      </c>
      <c r="I48" s="15">
        <f t="shared" si="1"/>
        <v>23385</v>
      </c>
      <c r="J48" s="15">
        <f t="shared" si="2"/>
        <v>34200</v>
      </c>
      <c r="K48" s="15">
        <f t="shared" si="3"/>
        <v>43485</v>
      </c>
      <c r="L48" s="15">
        <f t="shared" si="4"/>
        <v>-5775</v>
      </c>
      <c r="M48" s="15">
        <f t="shared" si="5"/>
        <v>-11625</v>
      </c>
      <c r="N48" s="15">
        <f t="shared" si="6"/>
        <v>0</v>
      </c>
      <c r="O48" s="15">
        <f t="shared" si="7"/>
        <v>0</v>
      </c>
      <c r="P48" s="15">
        <f t="shared" si="8"/>
        <v>84317.999999999956</v>
      </c>
    </row>
    <row r="49" spans="7:16">
      <c r="G49" s="14">
        <f t="shared" si="9"/>
        <v>9046.36</v>
      </c>
      <c r="H49" s="15">
        <f t="shared" si="0"/>
        <v>-3102.0000000000437</v>
      </c>
      <c r="I49" s="15">
        <f t="shared" si="1"/>
        <v>23385</v>
      </c>
      <c r="J49" s="15">
        <f t="shared" si="2"/>
        <v>27245.999999999913</v>
      </c>
      <c r="K49" s="15">
        <f t="shared" si="3"/>
        <v>43485</v>
      </c>
      <c r="L49" s="15">
        <f t="shared" si="4"/>
        <v>-5775</v>
      </c>
      <c r="M49" s="15">
        <f t="shared" si="5"/>
        <v>-11625</v>
      </c>
      <c r="N49" s="15">
        <f t="shared" si="6"/>
        <v>0</v>
      </c>
      <c r="O49" s="15">
        <f t="shared" si="7"/>
        <v>0</v>
      </c>
      <c r="P49" s="15">
        <f t="shared" si="8"/>
        <v>73613.999999999869</v>
      </c>
    </row>
    <row r="50" spans="7:16">
      <c r="G50" s="14">
        <f t="shared" si="9"/>
        <v>9096.36</v>
      </c>
      <c r="H50" s="15">
        <f t="shared" si="0"/>
        <v>-6852.0000000000437</v>
      </c>
      <c r="I50" s="15">
        <f t="shared" si="1"/>
        <v>23385</v>
      </c>
      <c r="J50" s="15">
        <f t="shared" si="2"/>
        <v>19745.999999999913</v>
      </c>
      <c r="K50" s="15">
        <f t="shared" si="3"/>
        <v>43485</v>
      </c>
      <c r="L50" s="15">
        <f t="shared" si="4"/>
        <v>-5775</v>
      </c>
      <c r="M50" s="15">
        <f t="shared" si="5"/>
        <v>-11625</v>
      </c>
      <c r="N50" s="15">
        <f t="shared" si="6"/>
        <v>0</v>
      </c>
      <c r="O50" s="15">
        <f t="shared" si="7"/>
        <v>0</v>
      </c>
      <c r="P50" s="15">
        <f t="shared" si="8"/>
        <v>62363.999999999869</v>
      </c>
    </row>
    <row r="51" spans="7:16">
      <c r="G51" s="14">
        <f t="shared" si="9"/>
        <v>9146.36</v>
      </c>
      <c r="H51" s="15">
        <f t="shared" si="0"/>
        <v>-10602.000000000044</v>
      </c>
      <c r="I51" s="15">
        <f t="shared" si="1"/>
        <v>23385</v>
      </c>
      <c r="J51" s="15">
        <f t="shared" si="2"/>
        <v>12245.999999999913</v>
      </c>
      <c r="K51" s="15">
        <f t="shared" si="3"/>
        <v>43485</v>
      </c>
      <c r="L51" s="15">
        <f t="shared" si="4"/>
        <v>-5775</v>
      </c>
      <c r="M51" s="15">
        <f t="shared" si="5"/>
        <v>-11625</v>
      </c>
      <c r="N51" s="15">
        <f t="shared" si="6"/>
        <v>0</v>
      </c>
      <c r="O51" s="15">
        <f t="shared" si="7"/>
        <v>0</v>
      </c>
      <c r="P51" s="15">
        <f t="shared" si="8"/>
        <v>51113.999999999869</v>
      </c>
    </row>
    <row r="52" spans="7:16">
      <c r="G52" s="14">
        <f t="shared" si="9"/>
        <v>9196.36</v>
      </c>
      <c r="H52" s="15">
        <f t="shared" si="0"/>
        <v>-14352.000000000044</v>
      </c>
      <c r="I52" s="15">
        <f t="shared" si="1"/>
        <v>23385</v>
      </c>
      <c r="J52" s="15">
        <f t="shared" si="2"/>
        <v>4745.9999999999127</v>
      </c>
      <c r="K52" s="15">
        <f t="shared" si="3"/>
        <v>43485</v>
      </c>
      <c r="L52" s="15">
        <f t="shared" si="4"/>
        <v>-5775</v>
      </c>
      <c r="M52" s="15">
        <f t="shared" si="5"/>
        <v>-11625</v>
      </c>
      <c r="N52" s="15">
        <f t="shared" si="6"/>
        <v>0</v>
      </c>
      <c r="O52" s="15">
        <f t="shared" si="7"/>
        <v>0</v>
      </c>
      <c r="P52" s="15">
        <f t="shared" si="8"/>
        <v>39863.999999999869</v>
      </c>
    </row>
    <row r="53" spans="7:16">
      <c r="G53" s="14">
        <f t="shared" si="9"/>
        <v>9246.36</v>
      </c>
      <c r="H53" s="15">
        <f t="shared" si="0"/>
        <v>-18102.000000000044</v>
      </c>
      <c r="I53" s="15">
        <f t="shared" si="1"/>
        <v>23385</v>
      </c>
      <c r="J53" s="15">
        <f t="shared" si="2"/>
        <v>-2754.0000000000873</v>
      </c>
      <c r="K53" s="15">
        <f t="shared" si="3"/>
        <v>43485</v>
      </c>
      <c r="L53" s="15">
        <f t="shared" si="4"/>
        <v>-5775</v>
      </c>
      <c r="M53" s="15">
        <f t="shared" si="5"/>
        <v>-11625</v>
      </c>
      <c r="N53" s="15">
        <f t="shared" si="6"/>
        <v>0</v>
      </c>
      <c r="O53" s="15">
        <f t="shared" si="7"/>
        <v>0</v>
      </c>
      <c r="P53" s="15">
        <f t="shared" si="8"/>
        <v>28613.999999999869</v>
      </c>
    </row>
    <row r="54" spans="7:16">
      <c r="G54" s="14">
        <f t="shared" si="9"/>
        <v>9296.36</v>
      </c>
      <c r="H54" s="15">
        <f t="shared" si="0"/>
        <v>-21852.000000000044</v>
      </c>
      <c r="I54" s="15">
        <f t="shared" si="1"/>
        <v>23385</v>
      </c>
      <c r="J54" s="15">
        <f t="shared" si="2"/>
        <v>-10254.000000000087</v>
      </c>
      <c r="K54" s="15">
        <f t="shared" si="3"/>
        <v>43485</v>
      </c>
      <c r="L54" s="15">
        <f t="shared" si="4"/>
        <v>-5775</v>
      </c>
      <c r="M54" s="15">
        <f t="shared" si="5"/>
        <v>-11625</v>
      </c>
      <c r="N54" s="15">
        <f t="shared" si="6"/>
        <v>0</v>
      </c>
      <c r="O54" s="15">
        <f t="shared" si="7"/>
        <v>0</v>
      </c>
      <c r="P54" s="15">
        <f t="shared" si="8"/>
        <v>17363.999999999869</v>
      </c>
    </row>
    <row r="55" spans="7:16">
      <c r="G55" s="14">
        <f t="shared" si="9"/>
        <v>9346.36</v>
      </c>
      <c r="H55" s="15">
        <f t="shared" si="0"/>
        <v>-25602.000000000044</v>
      </c>
      <c r="I55" s="15">
        <f t="shared" si="1"/>
        <v>23385</v>
      </c>
      <c r="J55" s="15">
        <f t="shared" si="2"/>
        <v>-17754.000000000087</v>
      </c>
      <c r="K55" s="15">
        <f t="shared" si="3"/>
        <v>43485</v>
      </c>
      <c r="L55" s="15">
        <f t="shared" si="4"/>
        <v>-5775</v>
      </c>
      <c r="M55" s="15">
        <f t="shared" si="5"/>
        <v>-11625</v>
      </c>
      <c r="N55" s="15">
        <f t="shared" si="6"/>
        <v>0</v>
      </c>
      <c r="O55" s="15">
        <f t="shared" si="7"/>
        <v>0</v>
      </c>
      <c r="P55" s="15">
        <f t="shared" si="8"/>
        <v>6113.999999999869</v>
      </c>
    </row>
    <row r="56" spans="7:16">
      <c r="G56" s="7">
        <f t="shared" si="9"/>
        <v>9396.36</v>
      </c>
      <c r="H56">
        <f t="shared" si="0"/>
        <v>-29352.000000000044</v>
      </c>
      <c r="I56">
        <f t="shared" si="1"/>
        <v>23385</v>
      </c>
      <c r="J56">
        <f t="shared" si="2"/>
        <v>-25254.000000000087</v>
      </c>
      <c r="K56">
        <f t="shared" si="3"/>
        <v>43485</v>
      </c>
      <c r="L56">
        <f t="shared" si="4"/>
        <v>-5775</v>
      </c>
      <c r="M56">
        <f t="shared" si="5"/>
        <v>-11625</v>
      </c>
      <c r="N56">
        <f t="shared" si="6"/>
        <v>0</v>
      </c>
      <c r="O56">
        <f t="shared" si="7"/>
        <v>0</v>
      </c>
      <c r="P56">
        <f t="shared" si="8"/>
        <v>-5136.000000000131</v>
      </c>
    </row>
    <row r="57" spans="7:16">
      <c r="G57" s="7">
        <f t="shared" si="9"/>
        <v>9446.36</v>
      </c>
      <c r="H57">
        <f t="shared" si="0"/>
        <v>-33102.000000000044</v>
      </c>
      <c r="I57">
        <f t="shared" si="1"/>
        <v>23385</v>
      </c>
      <c r="J57">
        <f t="shared" si="2"/>
        <v>-32754.000000000087</v>
      </c>
      <c r="K57">
        <f t="shared" si="3"/>
        <v>43485</v>
      </c>
      <c r="L57">
        <f t="shared" si="4"/>
        <v>-5775</v>
      </c>
      <c r="M57">
        <f t="shared" si="5"/>
        <v>-11625</v>
      </c>
      <c r="N57">
        <f t="shared" si="6"/>
        <v>0</v>
      </c>
      <c r="O57">
        <f t="shared" si="7"/>
        <v>0</v>
      </c>
      <c r="P57">
        <f t="shared" si="8"/>
        <v>-16386.000000000131</v>
      </c>
    </row>
    <row r="58" spans="7:16">
      <c r="G58" s="7">
        <f t="shared" si="9"/>
        <v>9496.36</v>
      </c>
      <c r="H58">
        <f t="shared" si="0"/>
        <v>-36852.000000000044</v>
      </c>
      <c r="I58">
        <f t="shared" si="1"/>
        <v>23385</v>
      </c>
      <c r="J58">
        <f t="shared" si="2"/>
        <v>-40254.000000000087</v>
      </c>
      <c r="K58">
        <f t="shared" si="3"/>
        <v>43485</v>
      </c>
      <c r="L58">
        <f t="shared" si="4"/>
        <v>-5775</v>
      </c>
      <c r="M58">
        <f t="shared" si="5"/>
        <v>-11625</v>
      </c>
      <c r="N58">
        <f t="shared" si="6"/>
        <v>0</v>
      </c>
      <c r="O58">
        <f t="shared" si="7"/>
        <v>0</v>
      </c>
      <c r="P58">
        <f t="shared" si="8"/>
        <v>-27636.000000000131</v>
      </c>
    </row>
    <row r="59" spans="7:16">
      <c r="G59" s="7">
        <f t="shared" si="9"/>
        <v>9546.36</v>
      </c>
      <c r="H59">
        <f t="shared" si="0"/>
        <v>-40602.000000000044</v>
      </c>
      <c r="I59">
        <f t="shared" si="1"/>
        <v>23385</v>
      </c>
      <c r="J59">
        <f t="shared" si="2"/>
        <v>-47754.000000000087</v>
      </c>
      <c r="K59">
        <f t="shared" si="3"/>
        <v>43485</v>
      </c>
      <c r="L59">
        <f t="shared" si="4"/>
        <v>-2297.9999999999563</v>
      </c>
      <c r="M59">
        <f t="shared" si="5"/>
        <v>-11625</v>
      </c>
      <c r="N59">
        <f t="shared" si="6"/>
        <v>3477.0000000000437</v>
      </c>
      <c r="O59">
        <f t="shared" si="7"/>
        <v>0</v>
      </c>
      <c r="P59">
        <f t="shared" si="8"/>
        <v>-31932.000000000044</v>
      </c>
    </row>
    <row r="60" spans="7:16">
      <c r="G60" s="7">
        <f t="shared" si="9"/>
        <v>9596.36</v>
      </c>
      <c r="H60">
        <f t="shared" si="0"/>
        <v>-44352.000000000044</v>
      </c>
      <c r="I60">
        <f t="shared" si="1"/>
        <v>23385</v>
      </c>
      <c r="J60">
        <f t="shared" si="2"/>
        <v>-55254.000000000087</v>
      </c>
      <c r="K60">
        <f t="shared" si="3"/>
        <v>43485</v>
      </c>
      <c r="L60">
        <f t="shared" si="4"/>
        <v>1452.0000000000437</v>
      </c>
      <c r="M60">
        <f t="shared" si="5"/>
        <v>-11625</v>
      </c>
      <c r="N60">
        <f t="shared" si="6"/>
        <v>7227.0000000000437</v>
      </c>
      <c r="O60">
        <f t="shared" si="7"/>
        <v>0</v>
      </c>
      <c r="P60">
        <f t="shared" si="8"/>
        <v>-35682.000000000044</v>
      </c>
    </row>
    <row r="61" spans="7:16">
      <c r="G61" s="7">
        <f t="shared" si="9"/>
        <v>9646.36</v>
      </c>
      <c r="H61">
        <f t="shared" si="0"/>
        <v>-48102.000000000044</v>
      </c>
      <c r="I61">
        <f t="shared" si="1"/>
        <v>23385</v>
      </c>
      <c r="J61">
        <f t="shared" si="2"/>
        <v>-62754.000000000087</v>
      </c>
      <c r="K61">
        <f t="shared" si="3"/>
        <v>43485</v>
      </c>
      <c r="L61">
        <f t="shared" si="4"/>
        <v>5202.0000000000437</v>
      </c>
      <c r="M61">
        <f t="shared" si="5"/>
        <v>-11625</v>
      </c>
      <c r="N61">
        <f t="shared" si="6"/>
        <v>10977.000000000044</v>
      </c>
      <c r="O61">
        <f t="shared" si="7"/>
        <v>0</v>
      </c>
      <c r="P61">
        <f t="shared" si="8"/>
        <v>-39432.000000000044</v>
      </c>
    </row>
    <row r="62" spans="7:16">
      <c r="G62" s="7">
        <f t="shared" si="9"/>
        <v>9696.36</v>
      </c>
      <c r="H62">
        <f t="shared" si="0"/>
        <v>-51852.000000000044</v>
      </c>
      <c r="I62">
        <f t="shared" si="1"/>
        <v>23385</v>
      </c>
      <c r="J62">
        <f t="shared" si="2"/>
        <v>-70254.000000000087</v>
      </c>
      <c r="K62">
        <f t="shared" si="3"/>
        <v>43485</v>
      </c>
      <c r="L62">
        <f t="shared" si="4"/>
        <v>8952.0000000000437</v>
      </c>
      <c r="M62">
        <f t="shared" si="5"/>
        <v>-11625</v>
      </c>
      <c r="N62">
        <f t="shared" si="6"/>
        <v>14727.000000000044</v>
      </c>
      <c r="O62">
        <f t="shared" si="7"/>
        <v>0</v>
      </c>
      <c r="P62">
        <f t="shared" si="8"/>
        <v>-43182.000000000044</v>
      </c>
    </row>
    <row r="63" spans="7:16">
      <c r="G63" s="7">
        <f t="shared" si="9"/>
        <v>9746.36</v>
      </c>
      <c r="H63">
        <f t="shared" si="0"/>
        <v>-55602.000000000044</v>
      </c>
      <c r="I63">
        <f t="shared" si="1"/>
        <v>23385</v>
      </c>
      <c r="J63">
        <f t="shared" si="2"/>
        <v>-77754.000000000087</v>
      </c>
      <c r="K63">
        <f t="shared" si="3"/>
        <v>43485</v>
      </c>
      <c r="L63">
        <f t="shared" si="4"/>
        <v>12702.000000000044</v>
      </c>
      <c r="M63">
        <f t="shared" si="5"/>
        <v>-11625</v>
      </c>
      <c r="N63">
        <f t="shared" si="6"/>
        <v>18477.000000000044</v>
      </c>
      <c r="O63">
        <f t="shared" si="7"/>
        <v>0</v>
      </c>
      <c r="P63">
        <f t="shared" si="8"/>
        <v>-46932.000000000044</v>
      </c>
    </row>
    <row r="64" spans="7:16">
      <c r="G64" s="7">
        <f t="shared" si="9"/>
        <v>9796.36</v>
      </c>
      <c r="H64">
        <f t="shared" si="0"/>
        <v>-59352.000000000044</v>
      </c>
      <c r="I64">
        <f t="shared" si="1"/>
        <v>23385</v>
      </c>
      <c r="J64">
        <f t="shared" si="2"/>
        <v>-85254.000000000087</v>
      </c>
      <c r="K64">
        <f t="shared" si="3"/>
        <v>43485</v>
      </c>
      <c r="L64">
        <f t="shared" si="4"/>
        <v>16452.000000000044</v>
      </c>
      <c r="M64">
        <f t="shared" si="5"/>
        <v>-11625</v>
      </c>
      <c r="N64">
        <f t="shared" si="6"/>
        <v>22227.000000000044</v>
      </c>
      <c r="O64">
        <f t="shared" si="7"/>
        <v>0</v>
      </c>
      <c r="P64">
        <f t="shared" si="8"/>
        <v>-50682.000000000044</v>
      </c>
    </row>
    <row r="65" spans="7:16">
      <c r="G65" s="7">
        <f t="shared" si="9"/>
        <v>9846.36</v>
      </c>
      <c r="H65">
        <f t="shared" si="0"/>
        <v>-63102.000000000044</v>
      </c>
      <c r="I65">
        <f t="shared" si="1"/>
        <v>23385</v>
      </c>
      <c r="J65">
        <f t="shared" si="2"/>
        <v>-92754.000000000087</v>
      </c>
      <c r="K65">
        <f t="shared" si="3"/>
        <v>43485</v>
      </c>
      <c r="L65">
        <f t="shared" si="4"/>
        <v>20202.000000000044</v>
      </c>
      <c r="M65">
        <f t="shared" si="5"/>
        <v>-11625</v>
      </c>
      <c r="N65">
        <f t="shared" si="6"/>
        <v>25977.000000000044</v>
      </c>
      <c r="O65">
        <f t="shared" si="7"/>
        <v>0</v>
      </c>
      <c r="P65">
        <f t="shared" si="8"/>
        <v>-54432.000000000029</v>
      </c>
    </row>
    <row r="66" spans="7:16">
      <c r="G66" s="7">
        <f t="shared" si="9"/>
        <v>9896.36</v>
      </c>
      <c r="H66">
        <f t="shared" si="0"/>
        <v>-66852.000000000044</v>
      </c>
      <c r="I66">
        <f t="shared" si="1"/>
        <v>23385</v>
      </c>
      <c r="J66">
        <f t="shared" si="2"/>
        <v>-100254.00000000009</v>
      </c>
      <c r="K66">
        <f t="shared" si="3"/>
        <v>43485</v>
      </c>
      <c r="L66">
        <f t="shared" si="4"/>
        <v>23952.000000000044</v>
      </c>
      <c r="M66">
        <f t="shared" si="5"/>
        <v>-11625</v>
      </c>
      <c r="N66">
        <f t="shared" si="6"/>
        <v>29727.000000000044</v>
      </c>
      <c r="O66">
        <f t="shared" si="7"/>
        <v>0</v>
      </c>
      <c r="P66">
        <f t="shared" si="8"/>
        <v>-58182.000000000029</v>
      </c>
    </row>
    <row r="67" spans="7:16">
      <c r="G67" s="7">
        <f t="shared" si="9"/>
        <v>9946.36</v>
      </c>
      <c r="H67">
        <f t="shared" si="0"/>
        <v>-70602.000000000044</v>
      </c>
      <c r="I67">
        <f t="shared" si="1"/>
        <v>23385</v>
      </c>
      <c r="J67">
        <f t="shared" si="2"/>
        <v>-107754.00000000009</v>
      </c>
      <c r="K67">
        <f t="shared" si="3"/>
        <v>43485</v>
      </c>
      <c r="L67">
        <f t="shared" si="4"/>
        <v>27702.000000000044</v>
      </c>
      <c r="M67">
        <f t="shared" si="5"/>
        <v>-11625</v>
      </c>
      <c r="N67">
        <f t="shared" si="6"/>
        <v>33477.000000000044</v>
      </c>
      <c r="O67">
        <f t="shared" si="7"/>
        <v>0</v>
      </c>
      <c r="P67">
        <f t="shared" si="8"/>
        <v>-61932.000000000029</v>
      </c>
    </row>
    <row r="68" spans="7:16">
      <c r="G68" s="7">
        <f t="shared" si="9"/>
        <v>9996.36</v>
      </c>
      <c r="H68">
        <f t="shared" si="0"/>
        <v>-74352.000000000044</v>
      </c>
      <c r="I68">
        <f t="shared" si="1"/>
        <v>23385</v>
      </c>
      <c r="J68">
        <f t="shared" si="2"/>
        <v>-115254.00000000009</v>
      </c>
      <c r="K68">
        <f t="shared" si="3"/>
        <v>43485</v>
      </c>
      <c r="L68">
        <f t="shared" si="4"/>
        <v>31452.000000000044</v>
      </c>
      <c r="M68">
        <f t="shared" si="5"/>
        <v>-11625</v>
      </c>
      <c r="N68">
        <f t="shared" si="6"/>
        <v>37227.000000000044</v>
      </c>
      <c r="O68">
        <f t="shared" si="7"/>
        <v>0</v>
      </c>
      <c r="P68">
        <f t="shared" si="8"/>
        <v>-65682.000000000029</v>
      </c>
    </row>
    <row r="69" spans="7:16">
      <c r="G69" s="7">
        <f t="shared" si="9"/>
        <v>10046.36</v>
      </c>
      <c r="H69">
        <f t="shared" si="0"/>
        <v>-78102.000000000044</v>
      </c>
      <c r="I69">
        <f t="shared" si="1"/>
        <v>23385</v>
      </c>
      <c r="J69">
        <f t="shared" si="2"/>
        <v>-122754.00000000009</v>
      </c>
      <c r="K69">
        <f t="shared" si="3"/>
        <v>43485</v>
      </c>
      <c r="L69">
        <f t="shared" si="4"/>
        <v>35202.000000000044</v>
      </c>
      <c r="M69">
        <f t="shared" si="5"/>
        <v>-11625</v>
      </c>
      <c r="N69">
        <f t="shared" si="6"/>
        <v>40977.000000000044</v>
      </c>
      <c r="O69">
        <f t="shared" si="7"/>
        <v>0</v>
      </c>
      <c r="P69">
        <f t="shared" si="8"/>
        <v>-69432.000000000029</v>
      </c>
    </row>
    <row r="70" spans="7:16">
      <c r="G70" s="7">
        <f t="shared" si="9"/>
        <v>10096.36</v>
      </c>
      <c r="H70">
        <f t="shared" si="0"/>
        <v>-81852.000000000044</v>
      </c>
      <c r="I70">
        <f t="shared" si="1"/>
        <v>23385</v>
      </c>
      <c r="J70">
        <f t="shared" si="2"/>
        <v>-130254.00000000009</v>
      </c>
      <c r="K70">
        <f t="shared" si="3"/>
        <v>43485</v>
      </c>
      <c r="L70">
        <f t="shared" si="4"/>
        <v>38952.000000000044</v>
      </c>
      <c r="M70">
        <f t="shared" si="5"/>
        <v>-11625</v>
      </c>
      <c r="N70">
        <f t="shared" si="6"/>
        <v>44727.000000000044</v>
      </c>
      <c r="O70">
        <f t="shared" si="7"/>
        <v>0</v>
      </c>
      <c r="P70">
        <f t="shared" si="8"/>
        <v>-73182.000000000029</v>
      </c>
    </row>
    <row r="71" spans="7:16">
      <c r="G71" s="7">
        <f t="shared" si="9"/>
        <v>10146.36</v>
      </c>
      <c r="H71">
        <f t="shared" si="0"/>
        <v>-85602.000000000044</v>
      </c>
      <c r="I71">
        <f t="shared" si="1"/>
        <v>23385</v>
      </c>
      <c r="J71">
        <f t="shared" si="2"/>
        <v>-137754.00000000009</v>
      </c>
      <c r="K71">
        <f t="shared" si="3"/>
        <v>43485</v>
      </c>
      <c r="L71">
        <f t="shared" si="4"/>
        <v>42702.000000000044</v>
      </c>
      <c r="M71">
        <f t="shared" si="5"/>
        <v>-11625</v>
      </c>
      <c r="N71">
        <f t="shared" si="6"/>
        <v>48477.000000000044</v>
      </c>
      <c r="O71">
        <f t="shared" si="7"/>
        <v>0</v>
      </c>
      <c r="P71">
        <f t="shared" si="8"/>
        <v>-76932.000000000029</v>
      </c>
    </row>
    <row r="72" spans="7:16">
      <c r="G72" s="7">
        <f t="shared" si="9"/>
        <v>10196.36</v>
      </c>
      <c r="H72">
        <f t="shared" si="0"/>
        <v>-89352.000000000044</v>
      </c>
      <c r="I72">
        <f t="shared" si="1"/>
        <v>23385</v>
      </c>
      <c r="J72">
        <f t="shared" si="2"/>
        <v>-145254.00000000009</v>
      </c>
      <c r="K72">
        <f t="shared" si="3"/>
        <v>43485</v>
      </c>
      <c r="L72">
        <f t="shared" si="4"/>
        <v>46452.000000000044</v>
      </c>
      <c r="M72">
        <f t="shared" si="5"/>
        <v>-11625</v>
      </c>
      <c r="N72">
        <f t="shared" si="6"/>
        <v>52227.000000000044</v>
      </c>
      <c r="O72">
        <f t="shared" si="7"/>
        <v>0</v>
      </c>
      <c r="P72">
        <f t="shared" si="8"/>
        <v>-80682.000000000015</v>
      </c>
    </row>
    <row r="73" spans="7:16">
      <c r="G73" s="7">
        <f t="shared" si="9"/>
        <v>10246.36</v>
      </c>
      <c r="H73">
        <f t="shared" ref="H73:H78" si="10">(IF(G73&lt;$C$16,$D$16,$C$16-G73+$D$16))*($B$11*1)</f>
        <v>-93102.000000000044</v>
      </c>
      <c r="I73">
        <f t="shared" ref="I73:I78" si="11">(IF(G73&gt;$C$17,$D$17,G73-$C$17+$D$17))*($B$11*1)</f>
        <v>23385</v>
      </c>
      <c r="J73">
        <f t="shared" ref="J73:J78" si="12">(IF(G73&lt;$C$18,$D$18,$C$18-G73+$D$18))*($B$11*2)</f>
        <v>-152754.00000000009</v>
      </c>
      <c r="K73">
        <f t="shared" ref="K73:K78" si="13">(IF(G73&gt;$C$19,$D$19,G73-$C$19+$D$19))*($B$11*2)</f>
        <v>43485</v>
      </c>
      <c r="L73">
        <f t="shared" ref="L73:L78" si="14">(IF(G73&lt;$C$20,$D$20,G73-$C$20+$D$20))*($B$11*1)</f>
        <v>50202.000000000044</v>
      </c>
      <c r="M73">
        <f t="shared" ref="M73:M78" si="15">(IF(G73&gt;$C$21,$D$21,$C$21-G73+$D$21))*($B$11*1)</f>
        <v>-11625</v>
      </c>
      <c r="N73">
        <f t="shared" ref="N73:N78" si="16">(IF(G73&lt;$C$23,0,G73-$C$23))*($B$11*1)</f>
        <v>55977.000000000044</v>
      </c>
      <c r="O73">
        <f t="shared" ref="O73:O78" si="17">(IF(G73&gt;$C$24,0,$C$24-G73))*($B$11*1)</f>
        <v>0</v>
      </c>
      <c r="P73">
        <f t="shared" ref="P73:P78" si="18">SUM(H73:O73)</f>
        <v>-84432.000000000015</v>
      </c>
    </row>
    <row r="74" spans="7:16">
      <c r="G74" s="7">
        <f t="shared" ref="G74:G78" si="19">G73+50</f>
        <v>10296.36</v>
      </c>
      <c r="H74">
        <f t="shared" si="10"/>
        <v>-96852.000000000044</v>
      </c>
      <c r="I74">
        <f t="shared" si="11"/>
        <v>23385</v>
      </c>
      <c r="J74">
        <f t="shared" si="12"/>
        <v>-160254.00000000009</v>
      </c>
      <c r="K74">
        <f t="shared" si="13"/>
        <v>43485</v>
      </c>
      <c r="L74">
        <f t="shared" si="14"/>
        <v>53952.000000000044</v>
      </c>
      <c r="M74">
        <f t="shared" si="15"/>
        <v>-11625</v>
      </c>
      <c r="N74">
        <f t="shared" si="16"/>
        <v>59727.000000000044</v>
      </c>
      <c r="O74">
        <f t="shared" si="17"/>
        <v>0</v>
      </c>
      <c r="P74">
        <f t="shared" si="18"/>
        <v>-88182.000000000015</v>
      </c>
    </row>
    <row r="75" spans="7:16">
      <c r="G75" s="7">
        <f t="shared" si="19"/>
        <v>10346.36</v>
      </c>
      <c r="H75">
        <f t="shared" si="10"/>
        <v>-100602.00000000004</v>
      </c>
      <c r="I75">
        <f t="shared" si="11"/>
        <v>23385</v>
      </c>
      <c r="J75">
        <f t="shared" si="12"/>
        <v>-167754.00000000009</v>
      </c>
      <c r="K75">
        <f t="shared" si="13"/>
        <v>43485</v>
      </c>
      <c r="L75">
        <f t="shared" si="14"/>
        <v>57702.000000000044</v>
      </c>
      <c r="M75">
        <f t="shared" si="15"/>
        <v>-11625</v>
      </c>
      <c r="N75">
        <f t="shared" si="16"/>
        <v>63477.000000000044</v>
      </c>
      <c r="O75">
        <f t="shared" si="17"/>
        <v>0</v>
      </c>
      <c r="P75">
        <f t="shared" si="18"/>
        <v>-91932.000000000015</v>
      </c>
    </row>
    <row r="76" spans="7:16">
      <c r="G76" s="7">
        <f t="shared" si="19"/>
        <v>10396.36</v>
      </c>
      <c r="H76">
        <f t="shared" si="10"/>
        <v>-104352.00000000004</v>
      </c>
      <c r="I76">
        <f t="shared" si="11"/>
        <v>23385</v>
      </c>
      <c r="J76">
        <f t="shared" si="12"/>
        <v>-175254.00000000009</v>
      </c>
      <c r="K76">
        <f t="shared" si="13"/>
        <v>43485</v>
      </c>
      <c r="L76">
        <f t="shared" si="14"/>
        <v>61452.000000000044</v>
      </c>
      <c r="M76">
        <f t="shared" si="15"/>
        <v>-11625</v>
      </c>
      <c r="N76">
        <f t="shared" si="16"/>
        <v>67227.000000000044</v>
      </c>
      <c r="O76">
        <f t="shared" si="17"/>
        <v>0</v>
      </c>
      <c r="P76">
        <f t="shared" si="18"/>
        <v>-95682.000000000015</v>
      </c>
    </row>
    <row r="77" spans="7:16">
      <c r="G77" s="7">
        <f t="shared" si="19"/>
        <v>10446.36</v>
      </c>
      <c r="H77">
        <f t="shared" si="10"/>
        <v>-108102.00000000004</v>
      </c>
      <c r="I77">
        <f t="shared" si="11"/>
        <v>23385</v>
      </c>
      <c r="J77">
        <f t="shared" si="12"/>
        <v>-182754.00000000009</v>
      </c>
      <c r="K77">
        <f t="shared" si="13"/>
        <v>43485</v>
      </c>
      <c r="L77">
        <f t="shared" si="14"/>
        <v>65202.000000000044</v>
      </c>
      <c r="M77">
        <f t="shared" si="15"/>
        <v>-11625</v>
      </c>
      <c r="N77">
        <f t="shared" si="16"/>
        <v>70977.000000000044</v>
      </c>
      <c r="O77">
        <f t="shared" si="17"/>
        <v>0</v>
      </c>
      <c r="P77">
        <f t="shared" si="18"/>
        <v>-99432.000000000015</v>
      </c>
    </row>
    <row r="78" spans="7:16">
      <c r="G78" s="7">
        <f t="shared" si="19"/>
        <v>10496.36</v>
      </c>
      <c r="H78">
        <f t="shared" si="10"/>
        <v>-111852.00000000004</v>
      </c>
      <c r="I78">
        <f t="shared" si="11"/>
        <v>23385</v>
      </c>
      <c r="J78">
        <f t="shared" si="12"/>
        <v>-190254.00000000009</v>
      </c>
      <c r="K78">
        <f t="shared" si="13"/>
        <v>43485</v>
      </c>
      <c r="L78">
        <f t="shared" si="14"/>
        <v>68952.000000000044</v>
      </c>
      <c r="M78">
        <f t="shared" si="15"/>
        <v>-11625</v>
      </c>
      <c r="N78">
        <f t="shared" si="16"/>
        <v>74727.000000000044</v>
      </c>
      <c r="O78">
        <f t="shared" si="17"/>
        <v>0</v>
      </c>
      <c r="P78">
        <f t="shared" si="18"/>
        <v>-103182.00000000001</v>
      </c>
    </row>
    <row r="79" spans="7:16">
      <c r="G79" s="7"/>
    </row>
    <row r="80" spans="7:16">
      <c r="G80" s="7"/>
    </row>
    <row r="81" spans="7:7">
      <c r="G81" s="7"/>
    </row>
    <row r="82" spans="7:7">
      <c r="G82" s="7"/>
    </row>
    <row r="83" spans="7:7">
      <c r="G83" s="7"/>
    </row>
    <row r="84" spans="7:7">
      <c r="G84" s="7"/>
    </row>
    <row r="85" spans="7:7">
      <c r="G85" s="7"/>
    </row>
    <row r="86" spans="7:7">
      <c r="G86" s="7"/>
    </row>
    <row r="87" spans="7:7">
      <c r="G87" s="7"/>
    </row>
    <row r="88" spans="7:7">
      <c r="G88" s="7"/>
    </row>
    <row r="89" spans="7:7">
      <c r="G89" s="7"/>
    </row>
    <row r="90" spans="7:7">
      <c r="G90" s="7"/>
    </row>
    <row r="91" spans="7:7">
      <c r="G91" s="7"/>
    </row>
    <row r="92" spans="7:7">
      <c r="G92" s="7"/>
    </row>
    <row r="93" spans="7:7">
      <c r="G93" s="7"/>
    </row>
    <row r="94" spans="7:7">
      <c r="G94" s="7"/>
    </row>
    <row r="95" spans="7:7">
      <c r="G95" s="7"/>
    </row>
    <row r="96" spans="7:7">
      <c r="G96" s="7"/>
    </row>
    <row r="97" spans="7:7">
      <c r="G97" s="7"/>
    </row>
    <row r="98" spans="7:7">
      <c r="G98" s="7"/>
    </row>
    <row r="99" spans="7:7">
      <c r="G99" s="7"/>
    </row>
    <row r="100" spans="7:7">
      <c r="G100" s="7"/>
    </row>
    <row r="101" spans="7:7">
      <c r="G101" s="7"/>
    </row>
    <row r="102" spans="7:7">
      <c r="G102" s="7"/>
    </row>
    <row r="103" spans="7:7">
      <c r="G103" s="7"/>
    </row>
    <row r="104" spans="7:7">
      <c r="G104" s="7"/>
    </row>
    <row r="105" spans="7:7">
      <c r="G105" s="7"/>
    </row>
    <row r="106" spans="7:7">
      <c r="G106" s="7"/>
    </row>
    <row r="107" spans="7:7">
      <c r="G107" s="7"/>
    </row>
    <row r="108" spans="7:7">
      <c r="G108" s="7"/>
    </row>
    <row r="109" spans="7:7">
      <c r="G109" s="7"/>
    </row>
    <row r="110" spans="7:7">
      <c r="G110" s="7"/>
    </row>
    <row r="111" spans="7:7">
      <c r="G111" s="7"/>
    </row>
    <row r="112" spans="7:7">
      <c r="G112" s="7"/>
    </row>
    <row r="113" spans="7:7">
      <c r="G113" s="7"/>
    </row>
    <row r="114" spans="7:7">
      <c r="G114" s="7"/>
    </row>
    <row r="115" spans="7:7">
      <c r="G115" s="7"/>
    </row>
    <row r="116" spans="7:7">
      <c r="G116" s="7"/>
    </row>
  </sheetData>
  <mergeCells count="11">
    <mergeCell ref="A20:A21"/>
    <mergeCell ref="J6:K6"/>
    <mergeCell ref="E16:E21"/>
    <mergeCell ref="L6:M6"/>
    <mergeCell ref="A23:A24"/>
    <mergeCell ref="A18:A19"/>
    <mergeCell ref="N6:O6"/>
    <mergeCell ref="A7:B7"/>
    <mergeCell ref="A15:B15"/>
    <mergeCell ref="A16:A17"/>
    <mergeCell ref="H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LONG STRADDLE</vt:lpstr>
      <vt:lpstr>SHORT STRADDLE</vt:lpstr>
      <vt:lpstr>LONG STRANGLE</vt:lpstr>
      <vt:lpstr>SHORT STRANGLE</vt:lpstr>
      <vt:lpstr>SHORT STRANGLE (HEDGE)</vt:lpstr>
      <vt:lpstr>STRIP</vt:lpstr>
      <vt:lpstr>STARP</vt:lpstr>
      <vt:lpstr>Opstra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2020-03-16T08:00:08Z</dcterms:created>
  <dcterms:modified xsi:type="dcterms:W3CDTF">2021-11-15T10:22:52Z</dcterms:modified>
</cp:coreProperties>
</file>