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tabRatio="884"/>
  </bookViews>
  <sheets>
    <sheet name="BSMIndex" sheetId="6" r:id="rId1"/>
    <sheet name="BSMEQ" sheetId="14" r:id="rId2"/>
    <sheet name="BSMCDS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6"/>
  <c r="B10" i="14" l="1"/>
  <c r="B11"/>
  <c r="B12" i="15"/>
  <c r="D13" s="1"/>
  <c r="B11" i="6"/>
  <c r="D11" i="15"/>
  <c r="D9"/>
  <c r="D10" l="1"/>
  <c r="D12"/>
  <c r="D14" s="1"/>
  <c r="D17" s="1"/>
  <c r="D20" l="1"/>
  <c r="F13" s="1"/>
  <c r="D16"/>
  <c r="D15"/>
  <c r="D19" s="1"/>
  <c r="F12" l="1"/>
  <c r="D18"/>
  <c r="F14" s="1"/>
  <c r="G14"/>
  <c r="G11"/>
  <c r="F11"/>
  <c r="G10"/>
  <c r="G15"/>
  <c r="F10" l="1"/>
  <c r="F15"/>
  <c r="D12" i="6"/>
  <c r="D9" i="14"/>
  <c r="D10"/>
  <c r="D11" i="6"/>
  <c r="D10"/>
  <c r="D11" i="14" l="1"/>
  <c r="D8"/>
  <c r="D12"/>
  <c r="D8" i="6"/>
  <c r="D9"/>
  <c r="D13"/>
  <c r="D13" i="14" l="1"/>
  <c r="D16" s="1"/>
  <c r="D19" i="6"/>
  <c r="D16"/>
  <c r="D14"/>
  <c r="D15" i="14" l="1"/>
  <c r="G10" s="1"/>
  <c r="D19"/>
  <c r="F12" s="1"/>
  <c r="D14"/>
  <c r="D17" s="1"/>
  <c r="F14" s="1"/>
  <c r="G10" i="6"/>
  <c r="F10"/>
  <c r="F11"/>
  <c r="F12"/>
  <c r="D18"/>
  <c r="D17"/>
  <c r="F14" s="1"/>
  <c r="F10" i="14" l="1"/>
  <c r="D18"/>
  <c r="G14" s="1"/>
  <c r="F11"/>
  <c r="F9"/>
  <c r="F13"/>
  <c r="F13" i="6"/>
  <c r="F9"/>
  <c r="G9"/>
  <c r="G14"/>
  <c r="G13"/>
  <c r="G9" i="14" l="1"/>
  <c r="G13"/>
</calcChain>
</file>

<file path=xl/sharedStrings.xml><?xml version="1.0" encoding="utf-8"?>
<sst xmlns="http://schemas.openxmlformats.org/spreadsheetml/2006/main" count="87" uniqueCount="31">
  <si>
    <t>OUTPUTS</t>
  </si>
  <si>
    <t>Spot Price (S)</t>
  </si>
  <si>
    <t>Strike Price (K)</t>
  </si>
  <si>
    <t>Div Yield (q in %)</t>
  </si>
  <si>
    <t>Time (T in Yrs)</t>
  </si>
  <si>
    <t>Risk Free Rate (r in %)</t>
  </si>
  <si>
    <r>
      <t>Volatility (</t>
    </r>
    <r>
      <rPr>
        <sz val="11"/>
        <color theme="1"/>
        <rFont val="Calibri"/>
        <family val="2"/>
      </rPr>
      <t>σ in % Yr)</t>
    </r>
  </si>
  <si>
    <t>Intermideate</t>
  </si>
  <si>
    <t>Call</t>
  </si>
  <si>
    <t>Put</t>
  </si>
  <si>
    <t>Price</t>
  </si>
  <si>
    <t>e(-qT)</t>
  </si>
  <si>
    <t>e(-rT)</t>
  </si>
  <si>
    <t>In(S/K)</t>
  </si>
  <si>
    <t>σ√T</t>
  </si>
  <si>
    <t>d1</t>
  </si>
  <si>
    <r>
      <t>(r-q+(</t>
    </r>
    <r>
      <rPr>
        <sz val="11"/>
        <color theme="1"/>
        <rFont val="Calibri"/>
        <family val="2"/>
      </rPr>
      <t>σ^2*0.5))T</t>
    </r>
  </si>
  <si>
    <t>d2</t>
  </si>
  <si>
    <t>N(d1)</t>
  </si>
  <si>
    <t>N(-d1)</t>
  </si>
  <si>
    <t>N(d2)</t>
  </si>
  <si>
    <t>N(-d2)</t>
  </si>
  <si>
    <t>Delta</t>
  </si>
  <si>
    <t>Gamma</t>
  </si>
  <si>
    <t>N'(d1)</t>
  </si>
  <si>
    <t>Vega</t>
  </si>
  <si>
    <t>Theta</t>
  </si>
  <si>
    <t>Rho</t>
  </si>
  <si>
    <t>INPUTS (NIFTY)</t>
  </si>
  <si>
    <t>INPUTS (RIL)</t>
  </si>
  <si>
    <t>INPUTS (USDINR)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</si>
</sst>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10" fontId="0" fillId="2" borderId="2" xfId="0" applyNumberFormat="1" applyFill="1" applyBorder="1"/>
    <xf numFmtId="0" fontId="2" fillId="0" borderId="1" xfId="0" applyFont="1" applyBorder="1"/>
    <xf numFmtId="0" fontId="2" fillId="0" borderId="1" xfId="0" applyFont="1" applyFill="1" applyBorder="1"/>
    <xf numFmtId="0" fontId="0" fillId="3" borderId="1" xfId="0" applyFill="1" applyBorder="1"/>
    <xf numFmtId="0" fontId="0" fillId="3" borderId="3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923756</xdr:colOff>
      <xdr:row>4</xdr:row>
      <xdr:rowOff>66675</xdr:rowOff>
    </xdr:to>
    <xdr:pic>
      <xdr:nvPicPr>
        <xdr:cNvPr id="2" name="Picture 1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95431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923756</xdr:colOff>
      <xdr:row>4</xdr:row>
      <xdr:rowOff>66675</xdr:rowOff>
    </xdr:to>
    <xdr:pic>
      <xdr:nvPicPr>
        <xdr:cNvPr id="2" name="Picture 1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95431" cy="828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923756</xdr:colOff>
      <xdr:row>4</xdr:row>
      <xdr:rowOff>66675</xdr:rowOff>
    </xdr:to>
    <xdr:pic>
      <xdr:nvPicPr>
        <xdr:cNvPr id="2" name="Picture 1" descr="Vedticals logos Final Academy-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95431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9"/>
  <sheetViews>
    <sheetView tabSelected="1" workbookViewId="0">
      <selection sqref="A1:XFD6"/>
    </sheetView>
  </sheetViews>
  <sheetFormatPr defaultRowHeight="15"/>
  <cols>
    <col min="1" max="1" width="20.42578125" bestFit="1" customWidth="1"/>
    <col min="3" max="3" width="15.28515625" bestFit="1" customWidth="1"/>
  </cols>
  <sheetData>
    <row r="7" spans="1:7">
      <c r="A7" s="9" t="s">
        <v>28</v>
      </c>
      <c r="B7" s="10"/>
      <c r="C7" s="11" t="s">
        <v>7</v>
      </c>
      <c r="D7" s="11"/>
      <c r="E7" s="12" t="s">
        <v>0</v>
      </c>
      <c r="F7" s="13"/>
      <c r="G7" s="13"/>
    </row>
    <row r="8" spans="1:7">
      <c r="A8" s="2" t="s">
        <v>1</v>
      </c>
      <c r="B8" s="3">
        <v>10768.05</v>
      </c>
      <c r="C8" s="1" t="s">
        <v>11</v>
      </c>
      <c r="D8" s="1">
        <f>EXP(-B10*B11)</f>
        <v>0.99917256473573202</v>
      </c>
      <c r="E8" s="8"/>
      <c r="F8" s="7" t="s">
        <v>8</v>
      </c>
      <c r="G8" s="7" t="s">
        <v>9</v>
      </c>
    </row>
    <row r="9" spans="1:7">
      <c r="A9" s="2" t="s">
        <v>2</v>
      </c>
      <c r="B9" s="3">
        <v>10750</v>
      </c>
      <c r="C9" s="1" t="s">
        <v>12</v>
      </c>
      <c r="D9" s="1">
        <f>EXP(-B12*B11)</f>
        <v>0.99811854992812143</v>
      </c>
      <c r="E9" s="8" t="s">
        <v>10</v>
      </c>
      <c r="F9" s="7">
        <f>(B8*D8*D15)-(B9*D9*D17)</f>
        <v>378.37602850131498</v>
      </c>
      <c r="G9" s="7">
        <f>(B9*D9*D18)-(B8*D8*D16)</f>
        <v>349.01030452602117</v>
      </c>
    </row>
    <row r="10" spans="1:7">
      <c r="A10" s="2" t="s">
        <v>3</v>
      </c>
      <c r="B10" s="4">
        <v>1.49E-2</v>
      </c>
      <c r="C10" s="1" t="s">
        <v>13</v>
      </c>
      <c r="D10" s="1">
        <f>LN(B8/B9)</f>
        <v>1.6776617057353935E-3</v>
      </c>
      <c r="E10" s="8" t="s">
        <v>22</v>
      </c>
      <c r="F10" s="7">
        <f>D8*D15</f>
        <v>0.52930852357608538</v>
      </c>
      <c r="G10" s="7">
        <f>D8*(D15-1)</f>
        <v>-0.46986404115964658</v>
      </c>
    </row>
    <row r="11" spans="1:7">
      <c r="A11" s="2" t="s">
        <v>4</v>
      </c>
      <c r="B11" s="3">
        <f>(30-10)/360</f>
        <v>5.5555555555555552E-2</v>
      </c>
      <c r="C11" s="1" t="s">
        <v>16</v>
      </c>
      <c r="D11" s="1">
        <f>(B12-B10+(B13^2*0.5))*B11</f>
        <v>4.6534447222222218E-3</v>
      </c>
      <c r="E11" s="8" t="s">
        <v>23</v>
      </c>
      <c r="F11" s="14">
        <f>(D19*D8)/(B8*D12)</f>
        <v>4.3751210225463833E-4</v>
      </c>
      <c r="G11" s="15"/>
    </row>
    <row r="12" spans="1:7">
      <c r="A12" s="2" t="s">
        <v>5</v>
      </c>
      <c r="B12" s="4">
        <v>3.3897999999999998E-2</v>
      </c>
      <c r="C12" s="5" t="s">
        <v>14</v>
      </c>
      <c r="D12" s="1">
        <f>B13*SQRT(B11)</f>
        <v>8.4829243516346145E-2</v>
      </c>
      <c r="E12" s="8" t="s">
        <v>25</v>
      </c>
      <c r="F12" s="14">
        <f>(B8*SQRT(B11)*D19*D8)/100</f>
        <v>10.143166144663692</v>
      </c>
      <c r="G12" s="15"/>
    </row>
    <row r="13" spans="1:7">
      <c r="A13" s="2" t="s">
        <v>6</v>
      </c>
      <c r="B13" s="4">
        <v>0.3599</v>
      </c>
      <c r="C13" s="5" t="s">
        <v>15</v>
      </c>
      <c r="D13" s="1">
        <f>(D10+D11)/D12</f>
        <v>7.4633536331579389E-2</v>
      </c>
      <c r="E13" s="8" t="s">
        <v>26</v>
      </c>
      <c r="F13" s="7">
        <f>(((-B8*D19*B13*D8)/(2*SQRT(B11))+(B10*B8*D15*D8)-(B12*B9*D9*D17)))/360</f>
        <v>-9.3914670787810017</v>
      </c>
      <c r="G13" s="7">
        <f>(((-B8*D19*B13*D8)/(2*SQRT(B11)))-(B10*B8*D16*D8)+(B12*B9*D9*D18))/360</f>
        <v>-8.8264484538177701</v>
      </c>
    </row>
    <row r="14" spans="1:7">
      <c r="C14" s="5" t="s">
        <v>17</v>
      </c>
      <c r="D14" s="1">
        <f>D13-D12</f>
        <v>-1.0195707184766756E-2</v>
      </c>
      <c r="E14" s="8" t="s">
        <v>27</v>
      </c>
      <c r="F14" s="7">
        <f>(B9*B11*D9*D17)/100</f>
        <v>2.9562470104400842</v>
      </c>
      <c r="G14" s="7">
        <f>(-B9*B11*D9*D18)/100</f>
        <v>-3.0047387738528624</v>
      </c>
    </row>
    <row r="15" spans="1:7">
      <c r="C15" s="6" t="s">
        <v>18</v>
      </c>
      <c r="D15" s="1">
        <f>NORMSDIST(D13)</f>
        <v>0.52974685480488604</v>
      </c>
      <c r="E15" s="8"/>
      <c r="F15" s="7"/>
      <c r="G15" s="7"/>
    </row>
    <row r="16" spans="1:7">
      <c r="C16" s="6" t="s">
        <v>19</v>
      </c>
      <c r="D16" s="1">
        <f>NORMSDIST(-D13)</f>
        <v>0.47025314519511396</v>
      </c>
    </row>
    <row r="17" spans="3:4">
      <c r="C17" s="6" t="s">
        <v>20</v>
      </c>
      <c r="D17" s="1">
        <f>NORMSDIST(D14)</f>
        <v>0.49593257179537709</v>
      </c>
    </row>
    <row r="18" spans="3:4">
      <c r="C18" s="6" t="s">
        <v>21</v>
      </c>
      <c r="D18" s="1">
        <f>NORMSDIST(-D14)</f>
        <v>0.50406742820462291</v>
      </c>
    </row>
    <row r="19" spans="3:4">
      <c r="C19" s="6" t="s">
        <v>24</v>
      </c>
      <c r="D19" s="1">
        <f>EXP(-D13^2*0.5)/(SQRT(2*(22/7)))</f>
        <v>0.399974429543489</v>
      </c>
    </row>
  </sheetData>
  <mergeCells count="5">
    <mergeCell ref="A7:B7"/>
    <mergeCell ref="C7:D7"/>
    <mergeCell ref="E7:G7"/>
    <mergeCell ref="F11:G11"/>
    <mergeCell ref="F12:G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G19"/>
  <sheetViews>
    <sheetView workbookViewId="0">
      <selection sqref="A1:XFD6"/>
    </sheetView>
  </sheetViews>
  <sheetFormatPr defaultRowHeight="15"/>
  <cols>
    <col min="1" max="1" width="20.42578125" bestFit="1" customWidth="1"/>
    <col min="3" max="3" width="15.28515625" bestFit="1" customWidth="1"/>
  </cols>
  <sheetData>
    <row r="7" spans="1:7">
      <c r="A7" s="9" t="s">
        <v>29</v>
      </c>
      <c r="B7" s="10"/>
      <c r="C7" s="11" t="s">
        <v>7</v>
      </c>
      <c r="D7" s="11"/>
      <c r="E7" s="12" t="s">
        <v>0</v>
      </c>
      <c r="F7" s="13"/>
      <c r="G7" s="13"/>
    </row>
    <row r="8" spans="1:7">
      <c r="A8" s="2" t="s">
        <v>1</v>
      </c>
      <c r="B8" s="3">
        <v>1880.2</v>
      </c>
      <c r="C8" s="1" t="s">
        <v>11</v>
      </c>
      <c r="D8" s="1">
        <f>EXP(-B10*B11)</f>
        <v>0.99980795849598936</v>
      </c>
      <c r="E8" s="8"/>
      <c r="F8" s="7" t="s">
        <v>8</v>
      </c>
      <c r="G8" s="7" t="s">
        <v>9</v>
      </c>
    </row>
    <row r="9" spans="1:7">
      <c r="A9" s="2" t="s">
        <v>2</v>
      </c>
      <c r="B9" s="3">
        <v>1880</v>
      </c>
      <c r="C9" s="1" t="s">
        <v>12</v>
      </c>
      <c r="D9" s="1">
        <f>EXP(-B12*B11)</f>
        <v>0.99811854992812143</v>
      </c>
      <c r="E9" s="8" t="s">
        <v>10</v>
      </c>
      <c r="F9" s="7">
        <f>(B8*D8*D15)-(B9*D9*D17)</f>
        <v>95.978009443866881</v>
      </c>
      <c r="G9" s="7">
        <f>(B9*D9*D18)-(B8*D8*D16)</f>
        <v>92.601959744575993</v>
      </c>
    </row>
    <row r="10" spans="1:7">
      <c r="A10" s="2" t="s">
        <v>3</v>
      </c>
      <c r="B10" s="4">
        <f>6.5/B8</f>
        <v>3.4570790341453034E-3</v>
      </c>
      <c r="C10" s="1" t="s">
        <v>13</v>
      </c>
      <c r="D10" s="1">
        <f>LN(B8/B9)</f>
        <v>1.0637732045555158E-4</v>
      </c>
      <c r="E10" s="8" t="s">
        <v>22</v>
      </c>
      <c r="F10" s="7">
        <f>D8*D15</f>
        <v>0.53067866092148741</v>
      </c>
      <c r="G10" s="7">
        <f>D8*(D15-1)</f>
        <v>-0.46912929757450195</v>
      </c>
    </row>
    <row r="11" spans="1:7">
      <c r="A11" s="2" t="s">
        <v>4</v>
      </c>
      <c r="B11" s="3">
        <f>(30-10)/360</f>
        <v>5.5555555555555552E-2</v>
      </c>
      <c r="C11" s="1" t="s">
        <v>16</v>
      </c>
      <c r="D11" s="1">
        <f>(B12-B10+(B13^2*0.5))*B11</f>
        <v>9.6180967203252608E-3</v>
      </c>
      <c r="E11" s="8" t="s">
        <v>23</v>
      </c>
      <c r="F11" s="14">
        <f>(D19*D8)/(B8*D12)</f>
        <v>1.6895180457388952E-3</v>
      </c>
      <c r="G11" s="15"/>
    </row>
    <row r="12" spans="1:7">
      <c r="A12" s="2" t="s">
        <v>5</v>
      </c>
      <c r="B12" s="4">
        <v>3.3897999999999998E-2</v>
      </c>
      <c r="C12" s="5" t="s">
        <v>14</v>
      </c>
      <c r="D12" s="1">
        <f>B13*SQRT(B11)</f>
        <v>0.12591214750328455</v>
      </c>
      <c r="E12" s="8" t="s">
        <v>25</v>
      </c>
      <c r="F12" s="14">
        <f>(B8*SQRT(B11)*D19*D8)/100</f>
        <v>1.7725655729349434</v>
      </c>
      <c r="G12" s="15"/>
    </row>
    <row r="13" spans="1:7">
      <c r="A13" s="2" t="s">
        <v>6</v>
      </c>
      <c r="B13" s="4">
        <v>0.53420000000000001</v>
      </c>
      <c r="C13" s="5" t="s">
        <v>15</v>
      </c>
      <c r="D13" s="1">
        <f>(D10+D11)/D12</f>
        <v>7.7232214949928796E-2</v>
      </c>
      <c r="E13" s="8" t="s">
        <v>26</v>
      </c>
      <c r="F13" s="7">
        <f>(((-B8*D19*B13*D8)/(2*SQRT(B11))+(B10*B8*D15*D8)-(B12*B9*D9*D17)))/360</f>
        <v>-2.4425944920852141</v>
      </c>
      <c r="G13" s="7">
        <f>(((-B8*D19*B13*D8)/(2*SQRT(B11)))-(B10*B8*D16*D8)+(B12*B9*D9*D18))/360</f>
        <v>-2.2839567510628607</v>
      </c>
    </row>
    <row r="14" spans="1:7">
      <c r="C14" s="5" t="s">
        <v>17</v>
      </c>
      <c r="D14" s="1">
        <f>D13-D12</f>
        <v>-4.8679932553355759E-2</v>
      </c>
      <c r="E14" s="8" t="s">
        <v>27</v>
      </c>
      <c r="F14" s="7">
        <f>(B9*B11*D9*D17)/100</f>
        <v>0.50100222712261866</v>
      </c>
      <c r="G14" s="7">
        <f>(-B9*B11*D9*D18)/100</f>
        <v>-0.54147714724675255</v>
      </c>
    </row>
    <row r="15" spans="1:7">
      <c r="C15" s="6" t="s">
        <v>18</v>
      </c>
      <c r="D15" s="1">
        <f>NORMSDIST(D13)</f>
        <v>0.53078059282483314</v>
      </c>
      <c r="E15" s="8"/>
      <c r="F15" s="7"/>
      <c r="G15" s="7"/>
    </row>
    <row r="16" spans="1:7">
      <c r="C16" s="6" t="s">
        <v>19</v>
      </c>
      <c r="D16" s="1">
        <f>NORMSDIST(-D13)</f>
        <v>0.46921940717516686</v>
      </c>
    </row>
    <row r="17" spans="3:4">
      <c r="C17" s="6" t="s">
        <v>20</v>
      </c>
      <c r="D17" s="1">
        <f>NORMSDIST(D14)</f>
        <v>0.48058718420754443</v>
      </c>
    </row>
    <row r="18" spans="3:4">
      <c r="C18" s="6" t="s">
        <v>21</v>
      </c>
      <c r="D18" s="1">
        <f>NORMSDIST(-D14)</f>
        <v>0.51941281579245557</v>
      </c>
    </row>
    <row r="19" spans="3:4">
      <c r="C19" s="6" t="s">
        <v>24</v>
      </c>
      <c r="D19" s="1">
        <f>EXP(-D13^2*0.5)/(SQRT(2*(22/7)))</f>
        <v>0.40005336234139466</v>
      </c>
    </row>
  </sheetData>
  <mergeCells count="5">
    <mergeCell ref="A7:B7"/>
    <mergeCell ref="C7:D7"/>
    <mergeCell ref="E7:G7"/>
    <mergeCell ref="F11:G11"/>
    <mergeCell ref="F12:G1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20"/>
  <sheetViews>
    <sheetView workbookViewId="0">
      <selection sqref="A1:XFD7"/>
    </sheetView>
  </sheetViews>
  <sheetFormatPr defaultRowHeight="15"/>
  <cols>
    <col min="1" max="1" width="20.42578125" bestFit="1" customWidth="1"/>
    <col min="3" max="3" width="15.28515625" bestFit="1" customWidth="1"/>
  </cols>
  <sheetData>
    <row r="8" spans="1:7">
      <c r="A8" s="9" t="s">
        <v>30</v>
      </c>
      <c r="B8" s="10"/>
      <c r="C8" s="11" t="s">
        <v>7</v>
      </c>
      <c r="D8" s="11"/>
      <c r="E8" s="12" t="s">
        <v>0</v>
      </c>
      <c r="F8" s="13"/>
      <c r="G8" s="13"/>
    </row>
    <row r="9" spans="1:7">
      <c r="A9" s="2" t="s">
        <v>1</v>
      </c>
      <c r="B9" s="3">
        <v>75.286500000000004</v>
      </c>
      <c r="C9" s="1" t="s">
        <v>11</v>
      </c>
      <c r="D9" s="1">
        <f>EXP(-B11*B12)</f>
        <v>1</v>
      </c>
      <c r="E9" s="8"/>
      <c r="F9" s="7" t="s">
        <v>8</v>
      </c>
      <c r="G9" s="7" t="s">
        <v>9</v>
      </c>
    </row>
    <row r="10" spans="1:7">
      <c r="A10" s="2" t="s">
        <v>2</v>
      </c>
      <c r="B10" s="3">
        <v>75.25</v>
      </c>
      <c r="C10" s="1" t="s">
        <v>12</v>
      </c>
      <c r="D10" s="1">
        <f>EXP(-B13*B12)</f>
        <v>0.99821253830475876</v>
      </c>
      <c r="E10" s="8" t="s">
        <v>10</v>
      </c>
      <c r="F10" s="7">
        <f>(B9*D9*D16)-(B10*D10*D18)</f>
        <v>0.58189283554665394</v>
      </c>
      <c r="G10" s="7">
        <f>(B10*D10*D19)-(B9*D9*D17)</f>
        <v>0.41088634297975091</v>
      </c>
    </row>
    <row r="11" spans="1:7">
      <c r="A11" s="2" t="s">
        <v>3</v>
      </c>
      <c r="B11" s="4">
        <v>0</v>
      </c>
      <c r="C11" s="1" t="s">
        <v>13</v>
      </c>
      <c r="D11" s="1">
        <f>LN(B9/B10)</f>
        <v>4.8493223524234073E-4</v>
      </c>
      <c r="E11" s="8" t="s">
        <v>22</v>
      </c>
      <c r="F11" s="7">
        <f>D9*D16</f>
        <v>0.55841405454885207</v>
      </c>
      <c r="G11" s="7">
        <f>D9*(D16-1)</f>
        <v>-0.44158594545114793</v>
      </c>
    </row>
    <row r="12" spans="1:7">
      <c r="A12" s="2" t="s">
        <v>4</v>
      </c>
      <c r="B12" s="3">
        <f>(29-10)/360</f>
        <v>5.2777777777777778E-2</v>
      </c>
      <c r="C12" s="1" t="s">
        <v>16</v>
      </c>
      <c r="D12" s="1">
        <f>(B13-B11+(B14^2*0.5))*B12</f>
        <v>1.9233529719980746E-3</v>
      </c>
      <c r="E12" s="8" t="s">
        <v>23</v>
      </c>
      <c r="F12" s="14">
        <f>(D20*D9)/(B9*D13)</f>
        <v>0.32677952773383906</v>
      </c>
      <c r="G12" s="15"/>
    </row>
    <row r="13" spans="1:7">
      <c r="A13" s="2" t="s">
        <v>5</v>
      </c>
      <c r="B13" s="4">
        <v>3.3897999999999998E-2</v>
      </c>
      <c r="C13" s="5" t="s">
        <v>14</v>
      </c>
      <c r="D13" s="1">
        <f>B14*SQRT(B12)</f>
        <v>1.6388524087724541E-2</v>
      </c>
      <c r="E13" s="8" t="s">
        <v>25</v>
      </c>
      <c r="F13" s="14">
        <f>(B9*SQRT(B12)*D20*D9)/100</f>
        <v>6.9735585242134301E-2</v>
      </c>
      <c r="G13" s="15"/>
    </row>
    <row r="14" spans="1:7">
      <c r="A14" s="2" t="s">
        <v>6</v>
      </c>
      <c r="B14" s="4">
        <v>7.1336910000000003E-2</v>
      </c>
      <c r="C14" s="5" t="s">
        <v>15</v>
      </c>
      <c r="D14" s="1">
        <f>(D11+D12)/D13</f>
        <v>0.14694948699158869</v>
      </c>
      <c r="E14" s="8" t="s">
        <v>26</v>
      </c>
      <c r="F14" s="7">
        <f>(((-B9*D20*B14*D9)/(2*SQRT(B12))+(B11*B9*D16*D9)-(B13*B10*D10*D18)))/360</f>
        <v>-1.6995210831454846E-2</v>
      </c>
      <c r="G14" s="7">
        <f>(((-B9*D20*B14*D9)/(2*SQRT(B12)))-(B11*B9*D17*D9)+(B13*B10*D10*D19))/360</f>
        <v>-9.9222525011354937E-3</v>
      </c>
    </row>
    <row r="15" spans="1:7">
      <c r="C15" s="5" t="s">
        <v>17</v>
      </c>
      <c r="D15" s="1">
        <f>D14-D13</f>
        <v>0.13056096290386415</v>
      </c>
      <c r="E15" s="8" t="s">
        <v>27</v>
      </c>
      <c r="F15" s="7">
        <f>(B10*B12*D10*D18)/100</f>
        <v>2.1881216410074011E-2</v>
      </c>
      <c r="G15" s="7">
        <f>(-B10*B12*D10*D19)/100</f>
        <v>-1.776307182996012E-2</v>
      </c>
    </row>
    <row r="16" spans="1:7">
      <c r="C16" s="6" t="s">
        <v>18</v>
      </c>
      <c r="D16" s="1">
        <f>NORMSDIST(D14)</f>
        <v>0.55841405454885207</v>
      </c>
      <c r="E16" s="8"/>
      <c r="F16" s="7"/>
      <c r="G16" s="7"/>
    </row>
    <row r="17" spans="3:4">
      <c r="C17" s="6" t="s">
        <v>19</v>
      </c>
      <c r="D17" s="1">
        <f>NORMSDIST(-D14)</f>
        <v>0.44158594545114793</v>
      </c>
    </row>
    <row r="18" spans="3:4">
      <c r="C18" s="6" t="s">
        <v>20</v>
      </c>
      <c r="D18" s="1">
        <f>NORMSDIST(D15)</f>
        <v>0.55193868729815221</v>
      </c>
    </row>
    <row r="19" spans="3:4">
      <c r="C19" s="6" t="s">
        <v>21</v>
      </c>
      <c r="D19" s="1">
        <f>NORMSDIST(-D15)</f>
        <v>0.44806131270184779</v>
      </c>
    </row>
    <row r="20" spans="3:4">
      <c r="C20" s="6" t="s">
        <v>24</v>
      </c>
      <c r="D20" s="1">
        <f>EXP(-D14^2*0.5)/(SQRT(2*(22/7)))</f>
        <v>0.40319189401040556</v>
      </c>
    </row>
  </sheetData>
  <mergeCells count="5">
    <mergeCell ref="A8:B8"/>
    <mergeCell ref="C8:D8"/>
    <mergeCell ref="E8:G8"/>
    <mergeCell ref="F12:G12"/>
    <mergeCell ref="F13:G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BSMIndex</vt:lpstr>
      <vt:lpstr>BSMEQ</vt:lpstr>
      <vt:lpstr>BSMCDS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Ramakar Jha</dc:creator>
  <cp:lastModifiedBy>dell</cp:lastModifiedBy>
  <dcterms:created xsi:type="dcterms:W3CDTF">2018-04-05T05:07:09Z</dcterms:created>
  <dcterms:modified xsi:type="dcterms:W3CDTF">2021-11-15T10:19:44Z</dcterms:modified>
</cp:coreProperties>
</file>