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richData/rdsupportingpropertybag.xml" ContentType="application/vnd.ms-excel.rdsupportingpropertyba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richData/rdrichvalue.xml" ContentType="application/vnd.ms-excel.rdrichvalu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richData/rdsupportingpropertybagstructure.xml" ContentType="application/vnd.ms-excel.rdsupportingpropertybagstructure+xml"/>
  <Override PartName="/xl/richData/richStyles.xml" ContentType="application/vnd.ms-excel.richstyl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metadata.xml" ContentType="application/vnd.openxmlformats-officedocument.spreadsheetml.sheetMetadata+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05" yWindow="-105" windowWidth="20730" windowHeight="11760"/>
  </bookViews>
  <sheets>
    <sheet name="Beta Hedging" sheetId="1" r:id="rId1"/>
    <sheet name="co varaince data" sheetId="2" state="hidden" r:id="rId2"/>
    <sheet name="Sheet2" sheetId="4" state="hidden" r:id="rId3"/>
    <sheet name="COVARIANCE MATRIX" sheetId="3" state="hidden" r:id="rId4"/>
  </sheet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6" i="1"/>
  <c r="E29"/>
  <c r="A1" i="4" l="1"/>
  <c r="G6" i="2" l="1"/>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5"/>
  <c r="U6"/>
  <c r="U7"/>
  <c r="U8"/>
  <c r="U9"/>
  <c r="U10"/>
  <c r="U11"/>
  <c r="U12"/>
  <c r="U13"/>
  <c r="U14"/>
  <c r="U15"/>
  <c r="U16"/>
  <c r="U17"/>
  <c r="U18"/>
  <c r="U19"/>
  <c r="U20"/>
  <c r="U21"/>
  <c r="U22"/>
  <c r="U23"/>
  <c r="U24"/>
  <c r="U25"/>
  <c r="U26"/>
  <c r="U27"/>
  <c r="U28"/>
  <c r="U29"/>
  <c r="U30"/>
  <c r="U31"/>
  <c r="U32"/>
  <c r="U33"/>
  <c r="U34"/>
  <c r="U35"/>
  <c r="U36"/>
  <c r="U37"/>
  <c r="U38"/>
  <c r="U39"/>
  <c r="U40"/>
  <c r="U41"/>
  <c r="U42"/>
  <c r="U43"/>
  <c r="U44"/>
  <c r="U45"/>
  <c r="U46"/>
  <c r="U47"/>
  <c r="U48"/>
  <c r="U49"/>
  <c r="U50"/>
  <c r="U51"/>
  <c r="U52"/>
  <c r="U53"/>
  <c r="U54"/>
  <c r="U55"/>
  <c r="U56"/>
  <c r="U57"/>
  <c r="U58"/>
  <c r="U59"/>
  <c r="U60"/>
  <c r="U61"/>
  <c r="U62"/>
  <c r="U63"/>
  <c r="U64"/>
  <c r="U65"/>
  <c r="U66"/>
  <c r="U67"/>
  <c r="U68"/>
  <c r="U69"/>
  <c r="U5"/>
  <c r="S6"/>
  <c r="S7"/>
  <c r="S8"/>
  <c r="S9"/>
  <c r="S10"/>
  <c r="S11"/>
  <c r="S12"/>
  <c r="S13"/>
  <c r="S14"/>
  <c r="S15"/>
  <c r="S16"/>
  <c r="S17"/>
  <c r="S18"/>
  <c r="S19"/>
  <c r="S20"/>
  <c r="S21"/>
  <c r="S22"/>
  <c r="S23"/>
  <c r="S24"/>
  <c r="S25"/>
  <c r="S26"/>
  <c r="S27"/>
  <c r="S28"/>
  <c r="S29"/>
  <c r="S30"/>
  <c r="S31"/>
  <c r="S32"/>
  <c r="S33"/>
  <c r="S34"/>
  <c r="S35"/>
  <c r="S36"/>
  <c r="S37"/>
  <c r="S38"/>
  <c r="S39"/>
  <c r="S40"/>
  <c r="S41"/>
  <c r="S42"/>
  <c r="S43"/>
  <c r="S44"/>
  <c r="S45"/>
  <c r="S46"/>
  <c r="S47"/>
  <c r="S48"/>
  <c r="S49"/>
  <c r="S50"/>
  <c r="S51"/>
  <c r="S52"/>
  <c r="S53"/>
  <c r="S54"/>
  <c r="S55"/>
  <c r="S56"/>
  <c r="S57"/>
  <c r="S58"/>
  <c r="S59"/>
  <c r="S60"/>
  <c r="S61"/>
  <c r="S62"/>
  <c r="S63"/>
  <c r="S64"/>
  <c r="S65"/>
  <c r="S66"/>
  <c r="S67"/>
  <c r="S68"/>
  <c r="S69"/>
  <c r="S5"/>
  <c r="Q6"/>
  <c r="Q7"/>
  <c r="Q8"/>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51"/>
  <c r="Q52"/>
  <c r="Q53"/>
  <c r="Q54"/>
  <c r="Q55"/>
  <c r="Q56"/>
  <c r="Q57"/>
  <c r="Q58"/>
  <c r="Q59"/>
  <c r="Q60"/>
  <c r="Q61"/>
  <c r="Q62"/>
  <c r="Q63"/>
  <c r="Q64"/>
  <c r="Q65"/>
  <c r="Q66"/>
  <c r="Q67"/>
  <c r="Q68"/>
  <c r="Q69"/>
  <c r="Q5"/>
  <c r="O6"/>
  <c r="O7"/>
  <c r="O8"/>
  <c r="O9"/>
  <c r="O10"/>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O65"/>
  <c r="O66"/>
  <c r="O67"/>
  <c r="O68"/>
  <c r="O69"/>
  <c r="O5"/>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5"/>
  <c r="K6"/>
  <c r="K7"/>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5"/>
  <c r="C71" l="1"/>
  <c r="E70"/>
  <c r="E38" i="1"/>
  <c r="E35"/>
  <c r="E39" s="1"/>
  <c r="I36"/>
  <c r="E34"/>
  <c r="I34" s="1"/>
  <c r="I26"/>
  <c r="I24"/>
  <c r="H26"/>
  <c r="H24"/>
  <c r="H34" s="1"/>
  <c r="E28"/>
  <c r="E26"/>
  <c r="F10"/>
  <c r="F11"/>
  <c r="F12"/>
  <c r="F13"/>
  <c r="F14"/>
  <c r="F15"/>
  <c r="F16"/>
  <c r="F17"/>
  <c r="F18"/>
  <c r="F9"/>
  <c r="H36" l="1"/>
  <c r="F19"/>
  <c r="G15" s="1"/>
  <c r="H15" s="1"/>
  <c r="G14" l="1"/>
  <c r="H14" s="1"/>
  <c r="G18"/>
  <c r="H18" s="1"/>
  <c r="G11"/>
  <c r="H11" s="1"/>
  <c r="G13"/>
  <c r="H13" s="1"/>
  <c r="G17"/>
  <c r="H17" s="1"/>
  <c r="G9"/>
  <c r="H9" s="1"/>
  <c r="G12"/>
  <c r="H12" s="1"/>
  <c r="G10"/>
  <c r="H10" s="1"/>
  <c r="G16"/>
  <c r="H16" s="1"/>
  <c r="H19" l="1"/>
  <c r="I25" l="1"/>
  <c r="H25"/>
  <c r="E27"/>
  <c r="E37" s="1"/>
  <c r="H27" l="1"/>
  <c r="H35"/>
  <c r="H37" s="1"/>
  <c r="I35"/>
  <c r="I37" s="1"/>
  <c r="I27"/>
</calcChain>
</file>

<file path=xl/metadata.xml><?xml version="1.0" encoding="utf-8"?>
<metadata xmlns="http://schemas.openxmlformats.org/spreadsheetml/2006/main">
  <metadataTypes count="1">
    <metadataType name="XLRICHVALUE" minSupportedVersion="120000" copy="1" pasteAll="1" pasteValues="1" merge="1" splitFirst="1" rowColShift="1" clearFormats="1" clearComments="1" assign="1" coerce="1"/>
  </metadataTypes>
  <futureMetadata name="XLRICHVALUE" count="5">
    <bk>
      <extLst xmlns:xlrd="http://schemas.microsoft.com/office/spreadsheetml/2017/richdata">
        <ext uri="{3e2802c4-a4d2-4d8b-9148-e3be6c30e623}">
          <xlrd:rvb i="1"/>
        </ext>
      </extLst>
    </bk>
    <bk>
      <extLst xmlns:xlrd="http://schemas.microsoft.com/office/spreadsheetml/2017/richdata">
        <ext uri="{3e2802c4-a4d2-4d8b-9148-e3be6c30e623}">
          <xlrd:rvb i="3"/>
        </ext>
      </extLst>
    </bk>
    <bk>
      <extLst xmlns:xlrd="http://schemas.microsoft.com/office/spreadsheetml/2017/richdata">
        <ext uri="{3e2802c4-a4d2-4d8b-9148-e3be6c30e623}">
          <xlrd:rvb i="5"/>
        </ext>
      </extLst>
    </bk>
    <bk>
      <extLst xmlns:xlrd="http://schemas.microsoft.com/office/spreadsheetml/2017/richdata">
        <ext uri="{3e2802c4-a4d2-4d8b-9148-e3be6c30e623}">
          <xlrd:rvb i="11"/>
        </ext>
      </extLst>
    </bk>
    <bk>
      <extLst xmlns:xlrd="http://schemas.microsoft.com/office/spreadsheetml/2017/richdata">
        <ext uri="{3e2802c4-a4d2-4d8b-9148-e3be6c30e623}">
          <xlrd:rvb i="16"/>
        </ext>
      </extLst>
    </bk>
  </futureMetadata>
  <valueMetadata count="5">
    <bk>
      <rc t="1" v="0"/>
    </bk>
    <bk>
      <rc t="1" v="1"/>
    </bk>
    <bk>
      <rc t="1" v="2"/>
    </bk>
    <bk>
      <rc t="1" v="3"/>
    </bk>
    <bk>
      <rc t="1" v="4"/>
    </bk>
  </valueMetadata>
</metadata>
</file>

<file path=xl/sharedStrings.xml><?xml version="1.0" encoding="utf-8"?>
<sst xmlns="http://schemas.openxmlformats.org/spreadsheetml/2006/main" count="108" uniqueCount="56">
  <si>
    <t>PORTFOLIO</t>
  </si>
  <si>
    <t>RELIANCE</t>
  </si>
  <si>
    <t>BATA</t>
  </si>
  <si>
    <t>HDFC BANK</t>
  </si>
  <si>
    <t>INDIABULLS</t>
  </si>
  <si>
    <t>ASIAN PAINTS</t>
  </si>
  <si>
    <t>DR. REDDY</t>
  </si>
  <si>
    <t>TATA MOTORS</t>
  </si>
  <si>
    <t>TATA STEEL</t>
  </si>
  <si>
    <t>SBI</t>
  </si>
  <si>
    <t>ITC</t>
  </si>
  <si>
    <t>PRICE</t>
  </si>
  <si>
    <t>QTY</t>
  </si>
  <si>
    <t>BETA</t>
  </si>
  <si>
    <t>INVESTMENT VALUES</t>
  </si>
  <si>
    <t>TOTAL</t>
  </si>
  <si>
    <t>WEIGHTAGE</t>
  </si>
  <si>
    <t>WEIGHTED BETA</t>
  </si>
  <si>
    <t xml:space="preserve"> </t>
  </si>
  <si>
    <t>NIFTY FUTURES</t>
  </si>
  <si>
    <t>HEDGING USING FUTURES</t>
  </si>
  <si>
    <t>SPOT NIFTY</t>
  </si>
  <si>
    <t>LOT SIZE</t>
  </si>
  <si>
    <t>CONTRACT VALUE</t>
  </si>
  <si>
    <t>FOR COMPLETE HEDGE</t>
  </si>
  <si>
    <t xml:space="preserve">TAKING OVER HEDGED POSITION </t>
  </si>
  <si>
    <t>MARGIN REQUIREMENT</t>
  </si>
  <si>
    <t>CASE 1</t>
  </si>
  <si>
    <t>NET GAIN/LOSS</t>
  </si>
  <si>
    <t>CASE 2</t>
  </si>
  <si>
    <t>SENARIO</t>
  </si>
  <si>
    <t>% FALL/RISE IN THE MARKET</t>
  </si>
  <si>
    <t>LOSS/ GAIN ON PORTFOLIO</t>
  </si>
  <si>
    <t>GAIN/LOSS ON HEDGE( NIFTY FUTURES )</t>
  </si>
  <si>
    <t>HEDGING USING OPTIONS</t>
  </si>
  <si>
    <t xml:space="preserve">NIFTY(LONG ATM PUT) </t>
  </si>
  <si>
    <t>PREMIUM</t>
  </si>
  <si>
    <t>ADDITIONAL INVESTMENT</t>
  </si>
  <si>
    <t>PORTFOLIO VALUE =&gt;</t>
  </si>
  <si>
    <t>PORTFOLIO BETA =&gt;</t>
  </si>
  <si>
    <t>COMPANY NAME</t>
  </si>
  <si>
    <t xml:space="preserve">DATE </t>
  </si>
  <si>
    <t xml:space="preserve">CLOSING PRICE </t>
  </si>
  <si>
    <t>ROI</t>
  </si>
  <si>
    <t>DR REDDY</t>
  </si>
  <si>
    <t xml:space="preserve">TATA STEEL </t>
  </si>
  <si>
    <t>ST. DEV.</t>
  </si>
  <si>
    <t>TATA STELL</t>
  </si>
  <si>
    <t>AVERAGE DAILY RETURN</t>
  </si>
  <si>
    <t>DAILY ST. DEV.</t>
  </si>
  <si>
    <t xml:space="preserve"> ON 30 JULY ON EXPIRY ( NIFTY )</t>
  </si>
  <si>
    <t>GAIN/LOSS ON HEDGE( NIFTY OPTIONS )</t>
  </si>
  <si>
    <t>PORTFOLIO (Updated: 18 JULY 2020)</t>
  </si>
  <si>
    <t>By: Ramakar Jha</t>
  </si>
  <si>
    <t>Mobile: +91-9871915194</t>
  </si>
  <si>
    <t>ramakarjha@gmail.com</t>
  </si>
</sst>
</file>

<file path=xl/styles.xml><?xml version="1.0" encoding="utf-8"?>
<styleSheet xmlns="http://schemas.openxmlformats.org/spreadsheetml/2006/main">
  <numFmts count="2">
    <numFmt numFmtId="164" formatCode="_ * #,##0.00_ ;_ * \-#,##0.00_ ;_ * &quot;-&quot;??_ ;_ @_ "/>
    <numFmt numFmtId="165" formatCode="_ * #,##0_ ;_ * \-#,##0_ ;_ * &quot;-&quot;??_ ;_ @_ "/>
  </numFmts>
  <fonts count="9">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color theme="9"/>
      <name val="Calibri"/>
      <family val="2"/>
      <scheme val="minor"/>
    </font>
    <font>
      <b/>
      <sz val="11"/>
      <name val="Calibri"/>
      <family val="2"/>
      <scheme val="minor"/>
    </font>
    <font>
      <sz val="20"/>
      <color theme="1"/>
      <name val="Calibri"/>
      <family val="2"/>
      <scheme val="minor"/>
    </font>
    <font>
      <sz val="11"/>
      <color rgb="FFFF0000"/>
      <name val="Calibri"/>
      <family val="2"/>
      <scheme val="minor"/>
    </font>
    <font>
      <u/>
      <sz val="11"/>
      <color theme="1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79998168889431442"/>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cellStyleXfs>
  <cellXfs count="85">
    <xf numFmtId="0" fontId="0" fillId="0" borderId="0" xfId="0"/>
    <xf numFmtId="0" fontId="0" fillId="0" borderId="0" xfId="0" applyAlignment="1">
      <alignment horizontal="center"/>
    </xf>
    <xf numFmtId="0" fontId="0" fillId="3" borderId="0" xfId="0" applyFill="1"/>
    <xf numFmtId="0" fontId="0" fillId="0" borderId="4" xfId="0" applyBorder="1"/>
    <xf numFmtId="0" fontId="0" fillId="0" borderId="5" xfId="0" applyBorder="1"/>
    <xf numFmtId="0" fontId="0" fillId="0" borderId="6" xfId="0" applyBorder="1"/>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7" fillId="0" borderId="7" xfId="0" applyFont="1" applyBorder="1"/>
    <xf numFmtId="0" fontId="7" fillId="0" borderId="8" xfId="0" applyFont="1" applyBorder="1"/>
    <xf numFmtId="0" fontId="7" fillId="0" borderId="4" xfId="0" applyFont="1" applyBorder="1"/>
    <xf numFmtId="9" fontId="0" fillId="0" borderId="9" xfId="1" applyFont="1" applyBorder="1"/>
    <xf numFmtId="15" fontId="0" fillId="0" borderId="0" xfId="0" applyNumberFormat="1"/>
    <xf numFmtId="9" fontId="0" fillId="0" borderId="0" xfId="1" applyFont="1" applyBorder="1"/>
    <xf numFmtId="9" fontId="7" fillId="0" borderId="8" xfId="1" applyFont="1" applyBorder="1"/>
    <xf numFmtId="164" fontId="0" fillId="0" borderId="0" xfId="2" applyFont="1"/>
    <xf numFmtId="9" fontId="0" fillId="0" borderId="6" xfId="1" applyFont="1" applyBorder="1"/>
    <xf numFmtId="9" fontId="0" fillId="0" borderId="10" xfId="1" applyFont="1" applyBorder="1"/>
    <xf numFmtId="0" fontId="0" fillId="0" borderId="0" xfId="0"/>
    <xf numFmtId="0" fontId="2" fillId="0" borderId="0" xfId="0" applyFont="1"/>
    <xf numFmtId="0" fontId="2" fillId="0" borderId="0" xfId="0" applyFont="1"/>
    <xf numFmtId="165" fontId="0" fillId="0" borderId="9" xfId="2" applyNumberFormat="1" applyFont="1" applyBorder="1"/>
    <xf numFmtId="1" fontId="0" fillId="0" borderId="0" xfId="0" applyNumberFormat="1" applyBorder="1"/>
    <xf numFmtId="2" fontId="0" fillId="0" borderId="9" xfId="1" applyNumberFormat="1" applyFont="1" applyBorder="1"/>
    <xf numFmtId="9" fontId="0" fillId="0" borderId="5" xfId="1" applyFont="1" applyBorder="1"/>
    <xf numFmtId="0" fontId="0" fillId="4" borderId="12" xfId="0" applyFill="1" applyBorder="1"/>
    <xf numFmtId="10" fontId="3" fillId="4" borderId="12" xfId="1" applyNumberFormat="1" applyFont="1" applyFill="1" applyBorder="1"/>
    <xf numFmtId="0" fontId="3" fillId="4" borderId="12" xfId="0" applyFont="1" applyFill="1" applyBorder="1"/>
    <xf numFmtId="0" fontId="4" fillId="4" borderId="12" xfId="0" applyFont="1" applyFill="1" applyBorder="1"/>
    <xf numFmtId="0" fontId="0" fillId="4" borderId="0" xfId="0" applyFill="1" applyBorder="1"/>
    <xf numFmtId="0" fontId="0" fillId="5" borderId="0" xfId="0" applyFill="1" applyBorder="1"/>
    <xf numFmtId="0" fontId="0" fillId="5" borderId="12" xfId="0" applyFill="1" applyBorder="1"/>
    <xf numFmtId="10" fontId="0" fillId="5" borderId="12" xfId="0" applyNumberFormat="1" applyFill="1" applyBorder="1"/>
    <xf numFmtId="0" fontId="0" fillId="4" borderId="7" xfId="0" applyFill="1" applyBorder="1"/>
    <xf numFmtId="0" fontId="0" fillId="4" borderId="15" xfId="0" applyFill="1" applyBorder="1"/>
    <xf numFmtId="0" fontId="2" fillId="4" borderId="15" xfId="0" applyFont="1" applyFill="1" applyBorder="1" applyAlignment="1">
      <alignment horizontal="right"/>
    </xf>
    <xf numFmtId="0" fontId="2" fillId="4" borderId="16" xfId="0" applyFont="1" applyFill="1" applyBorder="1" applyAlignment="1">
      <alignment horizontal="right"/>
    </xf>
    <xf numFmtId="0" fontId="0" fillId="4" borderId="17" xfId="0" applyFill="1" applyBorder="1"/>
    <xf numFmtId="0" fontId="0" fillId="4" borderId="18" xfId="0" applyFill="1" applyBorder="1"/>
    <xf numFmtId="10" fontId="4" fillId="4" borderId="18" xfId="1" applyNumberFormat="1" applyFont="1" applyFill="1" applyBorder="1"/>
    <xf numFmtId="0" fontId="2" fillId="4" borderId="18" xfId="0" applyFont="1" applyFill="1" applyBorder="1"/>
    <xf numFmtId="0" fontId="3" fillId="4" borderId="18" xfId="0" applyFont="1" applyFill="1" applyBorder="1"/>
    <xf numFmtId="0" fontId="0" fillId="4" borderId="9" xfId="0" applyFill="1" applyBorder="1"/>
    <xf numFmtId="0" fontId="0" fillId="4" borderId="19" xfId="0" applyFill="1" applyBorder="1"/>
    <xf numFmtId="0" fontId="2" fillId="4" borderId="20" xfId="0" applyFont="1" applyFill="1" applyBorder="1"/>
    <xf numFmtId="0" fontId="0" fillId="4" borderId="10" xfId="0" applyFill="1" applyBorder="1"/>
    <xf numFmtId="0" fontId="0" fillId="4" borderId="11" xfId="0" applyFill="1" applyBorder="1"/>
    <xf numFmtId="0" fontId="0" fillId="5" borderId="7" xfId="0" applyFill="1" applyBorder="1"/>
    <xf numFmtId="0" fontId="0" fillId="5" borderId="15" xfId="0" applyFill="1" applyBorder="1"/>
    <xf numFmtId="0" fontId="2" fillId="5" borderId="15" xfId="0" applyFont="1" applyFill="1" applyBorder="1" applyAlignment="1">
      <alignment horizontal="right"/>
    </xf>
    <xf numFmtId="0" fontId="2" fillId="5" borderId="16" xfId="0" applyFont="1" applyFill="1" applyBorder="1" applyAlignment="1">
      <alignment horizontal="right"/>
    </xf>
    <xf numFmtId="0" fontId="0" fillId="5" borderId="17" xfId="0" applyFill="1" applyBorder="1"/>
    <xf numFmtId="0" fontId="0" fillId="5" borderId="18" xfId="0" applyFill="1" applyBorder="1"/>
    <xf numFmtId="10" fontId="4" fillId="5" borderId="18" xfId="1" applyNumberFormat="1" applyFont="1" applyFill="1" applyBorder="1"/>
    <xf numFmtId="0" fontId="2" fillId="5" borderId="18" xfId="0" applyFont="1" applyFill="1" applyBorder="1"/>
    <xf numFmtId="0" fontId="3" fillId="5" borderId="18" xfId="0" applyFont="1" applyFill="1" applyBorder="1"/>
    <xf numFmtId="0" fontId="0" fillId="5" borderId="9" xfId="0" applyFill="1" applyBorder="1"/>
    <xf numFmtId="0" fontId="0" fillId="5" borderId="19" xfId="0" applyFill="1" applyBorder="1"/>
    <xf numFmtId="0" fontId="5" fillId="5" borderId="20" xfId="0" applyFont="1" applyFill="1" applyBorder="1"/>
    <xf numFmtId="0" fontId="0" fillId="5" borderId="10" xfId="0" applyFill="1" applyBorder="1"/>
    <xf numFmtId="0" fontId="0" fillId="5" borderId="11" xfId="0" applyFill="1" applyBorder="1"/>
    <xf numFmtId="0" fontId="0" fillId="0" borderId="12" xfId="0" applyBorder="1"/>
    <xf numFmtId="0" fontId="0" fillId="0" borderId="17" xfId="0" applyBorder="1"/>
    <xf numFmtId="0" fontId="0" fillId="0" borderId="18" xfId="0" applyBorder="1"/>
    <xf numFmtId="0" fontId="0" fillId="0" borderId="19" xfId="0" applyFont="1" applyBorder="1"/>
    <xf numFmtId="0" fontId="0" fillId="0" borderId="20" xfId="0" applyBorder="1"/>
    <xf numFmtId="0" fontId="0" fillId="2" borderId="20" xfId="0" applyFill="1" applyBorder="1"/>
    <xf numFmtId="0" fontId="4" fillId="0" borderId="20" xfId="0" applyFont="1" applyBorder="1"/>
    <xf numFmtId="0" fontId="4" fillId="0" borderId="21" xfId="0" applyFont="1" applyBorder="1"/>
    <xf numFmtId="0" fontId="2" fillId="0" borderId="22" xfId="0" applyFont="1" applyBorder="1"/>
    <xf numFmtId="0" fontId="2" fillId="0" borderId="15" xfId="0" applyFont="1" applyBorder="1" applyAlignment="1">
      <alignment horizontal="right"/>
    </xf>
    <xf numFmtId="0" fontId="2" fillId="0" borderId="16" xfId="0" applyFont="1" applyBorder="1" applyAlignment="1">
      <alignment horizontal="right"/>
    </xf>
    <xf numFmtId="0" fontId="0" fillId="6" borderId="1" xfId="0" applyFill="1" applyBorder="1"/>
    <xf numFmtId="0" fontId="0" fillId="6" borderId="2" xfId="0" applyFill="1" applyBorder="1" applyAlignment="1">
      <alignment horizontal="left"/>
    </xf>
    <xf numFmtId="0" fontId="8" fillId="6" borderId="3" xfId="3" applyFill="1" applyBorder="1"/>
    <xf numFmtId="0" fontId="0" fillId="0" borderId="0" xfId="0" applyAlignment="1">
      <alignment horizontal="center"/>
    </xf>
    <xf numFmtId="0" fontId="0" fillId="0" borderId="0" xfId="0" applyBorder="1" applyAlignment="1">
      <alignment horizontal="center"/>
    </xf>
    <xf numFmtId="0" fontId="2" fillId="4" borderId="13" xfId="0" applyFont="1" applyFill="1" applyBorder="1" applyAlignment="1">
      <alignment horizontal="center"/>
    </xf>
    <xf numFmtId="0" fontId="2" fillId="4" borderId="14" xfId="0" applyFont="1" applyFill="1" applyBorder="1" applyAlignment="1">
      <alignment horizontal="center"/>
    </xf>
    <xf numFmtId="0" fontId="2" fillId="5" borderId="13" xfId="0" applyFont="1" applyFill="1" applyBorder="1" applyAlignment="1">
      <alignment horizontal="center"/>
    </xf>
    <xf numFmtId="0" fontId="2" fillId="5" borderId="14" xfId="0" applyFont="1" applyFill="1" applyBorder="1" applyAlignment="1">
      <alignment horizontal="center"/>
    </xf>
    <xf numFmtId="0" fontId="6" fillId="0" borderId="0" xfId="0" applyFont="1" applyBorder="1" applyAlignment="1">
      <alignment horizontal="center"/>
    </xf>
  </cellXfs>
  <cellStyles count="4">
    <cellStyle name="Comma" xfId="2" builtinId="3"/>
    <cellStyle name="Hyperlink" xfId="3"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06/relationships/rdSupportingPropertyBag" Target="richData/rdsupportingpropertybag.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SupportingPropertyBagStructure" Target="richData/rdsupportingpropertybag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ichStyles" Target="richData/richStyles.xml"/><Relationship Id="rId5" Type="http://schemas.openxmlformats.org/officeDocument/2006/relationships/theme" Target="theme/theme1.xml"/><Relationship Id="rId15" Type="http://schemas.microsoft.com/office/2017/06/relationships/rdRichValueTypes" Target="richData/rdRichValueTypes.xml"/><Relationship Id="rId10"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182880</xdr:colOff>
      <xdr:row>21</xdr:row>
      <xdr:rowOff>55245</xdr:rowOff>
    </xdr:from>
    <xdr:ext cx="3451860" cy="1018054"/>
    <xdr:sp macro="" textlink="">
      <xdr:nvSpPr>
        <xdr:cNvPr id="2" name="TextBox 1">
          <a:extLst>
            <a:ext uri="{FF2B5EF4-FFF2-40B4-BE49-F238E27FC236}">
              <a16:creationId xmlns:a16="http://schemas.microsoft.com/office/drawing/2014/main" xmlns="" id="{848898B9-EBB9-4DEC-A2C4-43817898D298}"/>
            </a:ext>
          </a:extLst>
        </xdr:cNvPr>
        <xdr:cNvSpPr txBox="1"/>
      </xdr:nvSpPr>
      <xdr:spPr>
        <a:xfrm>
          <a:off x="182880" y="2981325"/>
          <a:ext cx="3451860" cy="1018054"/>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IN" sz="1100" b="1">
              <a:solidFill>
                <a:srgbClr val="FF0000"/>
              </a:solidFill>
              <a:latin typeface="Times New Roman" panose="02020603050405020304" pitchFamily="18" charset="0"/>
              <a:cs typeface="Times New Roman" panose="02020603050405020304" pitchFamily="18" charset="0"/>
            </a:rPr>
            <a:t>IMPOTANT NOTE : FOR COMPLETE HEDGE WE</a:t>
          </a:r>
          <a:r>
            <a:rPr lang="en-IN" sz="1100" b="1" baseline="0">
              <a:solidFill>
                <a:srgbClr val="FF0000"/>
              </a:solidFill>
              <a:latin typeface="Times New Roman" panose="02020603050405020304" pitchFamily="18" charset="0"/>
              <a:cs typeface="Times New Roman" panose="02020603050405020304" pitchFamily="18" charset="0"/>
            </a:rPr>
            <a:t> SHOULD TAKE  OPPOSITE POSITION OF  PORTFOLIO VALUED TIMES PORTFOLIO BETA EXPOSURE WITH DERIVATIVE</a:t>
          </a:r>
          <a:endParaRPr lang="en-IN" sz="1100" b="1">
            <a:solidFill>
              <a:srgbClr val="FF0000"/>
            </a:solidFill>
            <a:latin typeface="Times New Roman" panose="02020603050405020304" pitchFamily="18" charset="0"/>
            <a:cs typeface="Times New Roman" panose="02020603050405020304" pitchFamily="18" charset="0"/>
          </a:endParaRPr>
        </a:p>
      </xdr:txBody>
    </xdr:sp>
    <xdr:clientData/>
  </xdr:oneCellAnchor>
  <xdr:twoCellAnchor editAs="oneCell">
    <xdr:from>
      <xdr:col>0</xdr:col>
      <xdr:colOff>0</xdr:colOff>
      <xdr:row>0</xdr:row>
      <xdr:rowOff>0</xdr:rowOff>
    </xdr:from>
    <xdr:to>
      <xdr:col>2</xdr:col>
      <xdr:colOff>609431</xdr:colOff>
      <xdr:row>4</xdr:row>
      <xdr:rowOff>66675</xdr:rowOff>
    </xdr:to>
    <xdr:pic>
      <xdr:nvPicPr>
        <xdr:cNvPr id="3" name="Picture 2" descr="Vedticals logos Final Academy-01.png"/>
        <xdr:cNvPicPr>
          <a:picLocks noChangeAspect="1"/>
        </xdr:cNvPicPr>
      </xdr:nvPicPr>
      <xdr:blipFill>
        <a:blip xmlns:r="http://schemas.openxmlformats.org/officeDocument/2006/relationships" r:embed="rId1" cstate="print"/>
        <a:stretch>
          <a:fillRect/>
        </a:stretch>
      </xdr:blipFill>
      <xdr:spPr>
        <a:xfrm>
          <a:off x="0" y="0"/>
          <a:ext cx="3733631" cy="828675"/>
        </a:xfrm>
        <a:prstGeom prst="rect">
          <a:avLst/>
        </a:prstGeom>
      </xdr:spPr>
    </xdr:pic>
    <xdr:clientData/>
  </xdr:twoCellAnchor>
</xdr:wsDr>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Flags>
  </global>
  <types>
    <type name="_imageurl">
      <keyFlags>
        <key name="Blip Identifier">
          <flag name="ShowInCardView" value="0"/>
        </key>
      </keyFlags>
    </type>
    <type name="_linkedentity">
      <keyFlags>
        <key name="%cvi">
          <flag name="ShowInCardView" value="0"/>
          <flag name="ShowInDotNotation" value="0"/>
          <flag name="ShowInAutoComplete" value="0"/>
          <flag name="ExcludeFromCalcComparison" value="1"/>
        </key>
      </keyFlags>
    </type>
    <type name="_linkedentitycore">
      <keyFlags>
        <key name="%EntityServiceId">
          <flag name="ShowInCardView" value="0"/>
          <flag name="ShowInDotNotation" value="0"/>
          <flag name="ShowInAutoComplete" value="0"/>
        </key>
        <key name="%EntitySubDomain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Flags>
    </type>
  </types>
</rvTypesInfo>
</file>

<file path=xl/richData/rdrichvalue.xml><?xml version="1.0" encoding="utf-8"?>
<rvData xmlns="http://schemas.microsoft.com/office/spreadsheetml/2017/richdata" count="17">
  <rv s="0">
    <v>en-US</v>
    <v>bkflyc</v>
    <v>268435456</v>
    <v>268435457</v>
    <v>1</v>
    <v>Powered by Refinitiv</v>
    <v>0</v>
    <v>Sepatu Bata Tbk PT (XIDX:BATA)</v>
    <v>2</v>
    <v>3</v>
    <v>Finance</v>
    <v>4</v>
    <v>765</v>
    <v>510</v>
    <v>-9.1399999999999995E-2</v>
    <v>-5</v>
    <v>-8.1300000000000001E-3</v>
    <v>IDR</v>
    <v>PT Sepatu Bata Tbk is an Indonesia-based company primarily engaged in footwear manufacturing and retail industry. It produces a range of footwear comprising leather shoes, sandals, built-up canvas shoes, casual shoes, sport shoes, industrial safety footwear and injection-molded shoes. Its products are marketed under various brand names, such as Bata, which is its main brand; North Star; Power; Bubblegummers; Marie Claire; PataPata, and Weinbrenne. It has a manufacturing facility in Purwakarta, Indonesia. The Company operates its retail outlets under the name Bata and Marie Claire. Its retail outlets are available in various areas across Indonesia.</v>
    <v>608</v>
    <v>Indonesia Stock Exchange</v>
    <v>XIDX</v>
    <v>XIDX</v>
    <v>JL. RA kartini Kav. 28 Cilandak Barat, JAKARTA SELATAN, DKI JAKARTA, 12430 ID</v>
    <v>615</v>
    <v>Textiles &amp; Apparel</v>
    <v>Stock</v>
    <v>43886.385416666664</v>
    <v>610</v>
    <v>799500000000</v>
    <v>Sepatu Bata Tbk PT</v>
    <v>Sepatu Bata Tbk PT</v>
    <v>615</v>
    <v>615</v>
    <v>610</v>
    <v>1300000000</v>
    <v>BATA</v>
    <v>Sepatu Bata Tbk PT (XIDX:BATA)</v>
    <v>20200</v>
    <v>37531.034500000002</v>
  </rv>
  <rv s="1">
    <v>0</v>
  </rv>
  <rv s="2">
    <v>en-US</v>
    <v>b1lhc7</v>
    <v>268435456</v>
    <v>268435457</v>
    <v>1</v>
    <v>Powered by Refinitiv</v>
    <v>5</v>
    <v>Indiabulls Integrated Services Ltd (XNSE:IBULISL)</v>
    <v>2</v>
    <v>6</v>
    <v>Finance</v>
    <v>7</v>
    <v>376.3</v>
    <v>52.55</v>
    <v>2.8797999999999999</v>
    <v>-0.75</v>
    <v>-6.9350000000000002E-3</v>
    <v>INR</v>
    <v>Indiabulls Integrated Services Limited, formerly SORIL Holdings and Ventures Limited, is an India-based holding company. The Company is engaged in the development of real estate projects. The Company is also engaged in the business of rendering management and maintenance services, equipment renting services, maintenance of farm house, aviation services and trade in a range of sculptures, paintings and art graphics. The Company's segments include Real estate projects under development, Aviation Services, Management and maintenance services, Equipment renting services, and Construction, advisory and other related activities. The Company is engaged in the development of the real estate projects on land located in Ahmadabad (Gujarat) and Hyderabad (Andhra Pradesh). The Company is engaged in the charter business of aircraft. The Company sells various industrial/consumer products and commodities to retailers, small manufacturers and local shops.</v>
    <v>17</v>
    <v>National Stock Exchange of India</v>
    <v>XNSE</v>
    <v>XNSE</v>
    <v>Indiabulls Finance Centre, Senapati Bapat Marg, Elphinstone Road (W),, MUMBAI, MAHARASHTRA, 400013 IN</v>
    <v>109.5</v>
    <v>Professional &amp; Commercial Services</v>
    <v>Stock</v>
    <v>43887.332291666666</v>
    <v>103.7</v>
    <v>10022330000</v>
    <v>Indiabulls Integrated Services Ltd</v>
    <v>Indiabulls Integrated Services Ltd</v>
    <v>107.1</v>
    <v>0</v>
    <v>108.15</v>
    <v>107.4</v>
    <v>89325570</v>
    <v>IBULISL</v>
    <v>Indiabulls Integrated Services Ltd (XNSE:IBULISL)</v>
    <v>47604</v>
    <v>2007</v>
  </rv>
  <rv s="1">
    <v>2</v>
  </rv>
  <rv s="2">
    <v>en-US</v>
    <v>ahgz6h</v>
    <v>268435456</v>
    <v>268435457</v>
    <v>1</v>
    <v>Powered by Refinitiv</v>
    <v>5</v>
    <v>Asian Paints Ltd (XNSE:ASIANPAINT)</v>
    <v>2</v>
    <v>6</v>
    <v>Finance</v>
    <v>7</v>
    <v>1916.7</v>
    <v>1291.25</v>
    <v>0.75190000000000001</v>
    <v>6.85</v>
    <v>3.751E-3</v>
    <v>INR</v>
    <v>Asian Paints Limited is a paint company. The Company is engaged in the business of manufacturing, selling and distribution of paints, coatings, products related to home decor, bath fittings and providing of related services. The Company's business segments are Paints and Home Improvement. The Home Improvement segment includes its bath fittings business. Its geographical segments are Domestic and International operations. The Domestic segment includes operations of the Company and its Indian subsidiaries, and joint ventures. It manufactures a range of paints for decorative and industrial use. Its products include special effects, plain finishes and distempers for interior walls; textures finishes, plain finishes and design for exteriors for exterior walls; wall papers; wood finishes; metal finishes; water proofing solutions; adhesives, and painting tools and implements. It operates in over 20 countries and has over 30 manufacturing facilities, servicing consumers in over 65 countries.</v>
    <v>6456</v>
    <v>National Stock Exchange of India</v>
    <v>XNSE</v>
    <v>XNSE</v>
    <v>Asian Paints House, 6A, Shantinagar, Santacruz (EAST), MUMBAI, MAHARASHTRA, 400055 IN</v>
    <v>1845</v>
    <v>Chemicals</v>
    <v>Stock</v>
    <v>43887.331817129627</v>
    <v>1820</v>
    <v>1744733000000</v>
    <v>Asian Paints Ltd</v>
    <v>Asian Paints Ltd</v>
    <v>1826</v>
    <v>69.33</v>
    <v>1826.1</v>
    <v>1832.95</v>
    <v>959197800</v>
    <v>ASIANPAINT</v>
    <v>Asian Paints Ltd (XNSE:ASIANPAINT)</v>
    <v>1239675</v>
    <v>1945</v>
  </rv>
  <rv s="1">
    <v>4</v>
  </rv>
  <rv s="3">
    <v>http://en.wikipedia.org/wiki/Public_domain</v>
    <v>Public domain</v>
  </rv>
  <rv s="3">
    <v>http://fr.wikipedia.org/wiki/State_Bank_of_India</v>
    <v>Wikipedia</v>
  </rv>
  <rv s="4">
    <v>6</v>
    <v>7</v>
  </rv>
  <rv s="5">
    <v>https://www.bing.com/th?id=AMMS_cc920325570cff12b334e558da5d22e1&amp;qlt=95</v>
    <v>8</v>
    <v>https://www.bing.com/images/search?form=xlimg&amp;q=state+bank+of+india</v>
    <v>Image of State Bank of India</v>
    <v/>
  </rv>
  <rv s="6">
    <v>en-US</v>
    <v>ahju6h</v>
    <v>268435456</v>
    <v>268435457</v>
    <v>1</v>
    <v>Powered by Refinitiv</v>
    <v>8</v>
    <v>State Bank of India (XNSE:SBIN)</v>
    <v>10</v>
    <v>11</v>
    <v>Finance</v>
    <v>7</v>
    <v>373.8</v>
    <v>244.35</v>
    <v>1.7139</v>
    <v>0.85</v>
    <v>2.601E-3</v>
    <v>INR</v>
    <v>State Bank of India provides a range of products and services to personal, commercial enterprises, large corporates, public bodies and institutional customers. Its segments include Treasury, which includes the entire investment portfolio and trading in foreign exchange contracts and derivative contracts; Corporate/Wholesale Banking, which comprises the lending activities of Corporate Accounts Group, Mid Corporate Accounts Group and Stressed Assets Management Group; Retail Banking, which comprises branches in National Banking Group, which primarily includes Personal Banking activities, including lending activities to corporate customers having banking relations with branches in the National Banking Group, and Other Banking Business, which includes the operations of all the Non-Banking Subsidiaries/Joint Ventures other than SBI Life Insurance Co. Ltd. and SBI General Insurance Co. Ltd. The Company had approximately 22,500 branches and 58,000 ATMs.</v>
    <v>257252</v>
    <v>National Stock Exchange of India</v>
    <v>XNSE</v>
    <v>XNSE</v>
    <v>Corporate Centre, State Bank Bhavan, Madame Cama Road, MUMBAI, MAHARASHTRA, 400021 IN</v>
    <v>328.8</v>
    <v>9</v>
    <v>Banking Services</v>
    <v>Stock</v>
    <v>43887.332372685189</v>
    <v>324.2</v>
    <v>2882203000000</v>
    <v>State Bank of India</v>
    <v>State Bank of India</v>
    <v>324.85000000000002</v>
    <v>16.670000000000002</v>
    <v>326.8</v>
    <v>327.64999999999998</v>
    <v>8924611000</v>
    <v>SBIN</v>
    <v>State Bank of India (XNSE:SBIN)</v>
    <v>22371850</v>
  </rv>
  <rv s="1">
    <v>10</v>
  </rv>
  <rv s="3">
    <v>http://en.wikipedia.org/wiki/ITC_Limited</v>
    <v>Wikipedia</v>
  </rv>
  <rv s="4">
    <v>6</v>
    <v>12</v>
  </rv>
  <rv s="5">
    <v>https://www.bing.com/th?id=AMMS_249b6c3416d9d0337e9d0cdf4d6e4a9f&amp;qlt=95</v>
    <v>13</v>
    <v>https://www.bing.com/images/search?form=xlimg&amp;q=itc+limited</v>
    <v>Image of ITC Ltd</v>
    <v/>
  </rv>
  <rv s="7">
    <v>en-US</v>
    <v>ahie2w</v>
    <v>268435456</v>
    <v>268435457</v>
    <v>1</v>
    <v>Powered by Refinitiv</v>
    <v>12</v>
    <v>ITC Ltd (XNSE:ITC)</v>
    <v>10</v>
    <v>13</v>
    <v>Finance</v>
    <v>7</v>
    <v>310</v>
    <v>200.35</v>
    <v>0.90610000000000002</v>
    <v>-1.45</v>
    <v>-7.1850000000000004E-3</v>
    <v>INR</v>
    <v>ITC Limited is a holding company, which is engaged in the marketing of fast moving consumer goods (FMGC). The Company operates through four segments: FMCG; Hotels; Paperboards, Paper and Packaging, and Agri Business. The FMCG segment includes Cigarettes, such as cigarettes and cigars, and Others, such as branded packaged foods businesses (Staples, Snacks and Meals; Dairy and Beverages, and Confections); Apparel; Education and Stationery Products; Personal Care Products; Safety Matches, and Agarbattis. Its Hotels segment includes Hoteliering. Its Paperboards, Paper and Packaging segment includes paperboards; paper, including specialty paper, and packaging, including flexibles. Its Agri Business segment includes Agri commodities, such as soya, spices, coffee and leaf tobacco. Its brands include Aashirvaad, Sunfeast Dark Fantasy, Bingo!, Yumitos, YiPPee!, Candyman, GumOn, Classmate, Fiama Di Wills, Vivel, Superia, Engage, Wills Lifestyle, John Players, Mangaldeep and Aim, among others.</v>
    <v>27279</v>
    <v>National Stock Exchange of India</v>
    <v>XNSE</v>
    <v>XNSE</v>
    <v>Virginia House, 37, J. L. Nehru Road, KOLKATA, WEST BENGAL, 110001 IN</v>
    <v>201.95</v>
    <v>14</v>
    <v>Food &amp; Tobacco</v>
    <v>Stock</v>
    <v>43887.332314814812</v>
    <v>199</v>
    <v>2495323000000</v>
    <v>ITC Ltd</v>
    <v>ITC Ltd</v>
    <v>200.65</v>
    <v>17.309999999999999</v>
    <v>201.8</v>
    <v>200.35</v>
    <v>12292230000</v>
    <v>ITC</v>
    <v>ITC Ltd (XNSE:ITC)</v>
    <v>9512893</v>
    <v>1910</v>
  </rv>
  <rv s="1">
    <v>15</v>
  </rv>
</rvData>
</file>

<file path=xl/richData/rdrichvaluestructure.xml><?xml version="1.0" encoding="utf-8"?>
<rvStructures xmlns="http://schemas.microsoft.com/office/spreadsheetml/2017/richdata" count="8">
  <s t="_linkedentitycore">
    <k n="%EntityCulture" t="s"/>
    <k n="%EntityId" t="s"/>
    <k n="%EntityServiceId"/>
    <k n="%EntitySubDomainId"/>
    <k n="%IsRefreshable" t="b"/>
    <k n="%ProviderInfo" t="s"/>
    <k n="_Display" t="spb"/>
    <k n="_DisplayString" t="s"/>
    <k n="_Flags" t="spb"/>
    <k n="_Format" t="spb"/>
    <k n="_Icon" t="s"/>
    <k n="_SubLabel" t="spb"/>
    <k n="52 week high"/>
    <k n="52 week low"/>
    <k n="Beta"/>
    <k n="Change"/>
    <k n="Change (%)"/>
    <k n="Currency" t="s"/>
    <k n="Description" t="s"/>
    <k n="Employees"/>
    <k n="Exchange" t="s"/>
    <k n="Exchange abbreviation" t="s"/>
    <k n="ExchangeID" t="s"/>
    <k n="Headquarters" t="s"/>
    <k n="High"/>
    <k n="Industry" t="s"/>
    <k n="Instrument type" t="s"/>
    <k n="Last trade time"/>
    <k n="Low"/>
    <k n="Market cap"/>
    <k n="Name" t="s"/>
    <k n="Official name" t="s"/>
    <k n="Open"/>
    <k n="Previous close"/>
    <k n="Price"/>
    <k n="Shares outstanding"/>
    <k n="Ticker symbol" t="s"/>
    <k n="UniqueName" t="s"/>
    <k n="Volume"/>
    <k n="Volume average"/>
  </s>
  <s t="_linkedentity">
    <k n="%cvi" t="r"/>
  </s>
  <s t="_linkedentitycore">
    <k n="%EntityCulture" t="s"/>
    <k n="%EntityId" t="s"/>
    <k n="%EntityServiceId"/>
    <k n="%EntitySubDomainId"/>
    <k n="%IsRefreshable" t="b"/>
    <k n="%ProviderInfo" t="s"/>
    <k n="_Display" t="spb"/>
    <k n="_DisplayString" t="s"/>
    <k n="_Flags" t="spb"/>
    <k n="_Format" t="spb"/>
    <k n="_Icon" t="s"/>
    <k n="_SubLabel" t="spb"/>
    <k n="52 week high"/>
    <k n="52 week low"/>
    <k n="Beta"/>
    <k n="Change"/>
    <k n="Change (%)"/>
    <k n="Currency" t="s"/>
    <k n="Description" t="s"/>
    <k n="Employees"/>
    <k n="Exchange" t="s"/>
    <k n="Exchange abbreviation" t="s"/>
    <k n="ExchangeID" t="s"/>
    <k n="Headquarters" t="s"/>
    <k n="High"/>
    <k n="Industry" t="s"/>
    <k n="Instrument type" t="s"/>
    <k n="Last trade time"/>
    <k n="Low"/>
    <k n="Market cap"/>
    <k n="Name" t="s"/>
    <k n="Official name" t="s"/>
    <k n="Open"/>
    <k n="P/E"/>
    <k n="Previous close"/>
    <k n="Price"/>
    <k n="Shares outstanding"/>
    <k n="Ticker symbol" t="s"/>
    <k n="UniqueName" t="s"/>
    <k n="Volume"/>
    <k n="Year incorporated"/>
  </s>
  <s t="_hyperlink">
    <k n="Address" t="s"/>
    <k n="Text" t="s"/>
  </s>
  <s t="_sourceattribution">
    <k n="License" t="r"/>
    <k n="Source" t="r"/>
  </s>
  <s t="_imageurl">
    <k n="Address" t="s"/>
    <k n="Attribution" t="r"/>
    <k n="More Images Address" t="s"/>
    <k n="Text" t="s"/>
    <k n="Blip Identifier" t="s"/>
  </s>
  <s t="_linkedentitycore">
    <k n="%EntityCulture" t="s"/>
    <k n="%EntityId" t="s"/>
    <k n="%EntityServiceId"/>
    <k n="%EntitySubDomainId"/>
    <k n="%IsRefreshable" t="b"/>
    <k n="%ProviderInfo" t="s"/>
    <k n="_Display" t="spb"/>
    <k n="_DisplayString" t="s"/>
    <k n="_Flags" t="spb"/>
    <k n="_Format" t="spb"/>
    <k n="_Icon" t="s"/>
    <k n="_SubLabel" t="spb"/>
    <k n="52 week high"/>
    <k n="52 week low"/>
    <k n="Beta"/>
    <k n="Change"/>
    <k n="Change (%)"/>
    <k n="Currency" t="s"/>
    <k n="Description" t="s"/>
    <k n="Employees"/>
    <k n="Exchange" t="s"/>
    <k n="Exchange abbreviation" t="s"/>
    <k n="ExchangeID" t="s"/>
    <k n="Headquarters" t="s"/>
    <k n="High"/>
    <k n="Image" t="r"/>
    <k n="Industry" t="s"/>
    <k n="Instrument type" t="s"/>
    <k n="Last trade time"/>
    <k n="Low"/>
    <k n="Market cap"/>
    <k n="Name" t="s"/>
    <k n="Official name" t="s"/>
    <k n="Open"/>
    <k n="P/E"/>
    <k n="Previous close"/>
    <k n="Price"/>
    <k n="Shares outstanding"/>
    <k n="Ticker symbol" t="s"/>
    <k n="UniqueName" t="s"/>
    <k n="Volume"/>
  </s>
  <s t="_linkedentitycore">
    <k n="%EntityCulture" t="s"/>
    <k n="%EntityId" t="s"/>
    <k n="%EntityServiceId"/>
    <k n="%EntitySubDomainId"/>
    <k n="%IsRefreshable" t="b"/>
    <k n="%ProviderInfo" t="s"/>
    <k n="_Display" t="spb"/>
    <k n="_DisplayString" t="s"/>
    <k n="_Flags" t="spb"/>
    <k n="_Format" t="spb"/>
    <k n="_Icon" t="s"/>
    <k n="_SubLabel" t="spb"/>
    <k n="52 week high"/>
    <k n="52 week low"/>
    <k n="Beta"/>
    <k n="Change"/>
    <k n="Change (%)"/>
    <k n="Currency" t="s"/>
    <k n="Description" t="s"/>
    <k n="Employees"/>
    <k n="Exchange" t="s"/>
    <k n="Exchange abbreviation" t="s"/>
    <k n="ExchangeID" t="s"/>
    <k n="Headquarters" t="s"/>
    <k n="High"/>
    <k n="Image" t="r"/>
    <k n="Industry" t="s"/>
    <k n="Instrument type" t="s"/>
    <k n="Last trade time"/>
    <k n="Low"/>
    <k n="Market cap"/>
    <k n="Name" t="s"/>
    <k n="Official name" t="s"/>
    <k n="Open"/>
    <k n="P/E"/>
    <k n="Previous close"/>
    <k n="Price"/>
    <k n="Shares outstanding"/>
    <k n="Ticker symbol" t="s"/>
    <k n="UniqueName" t="s"/>
    <k n="Volume"/>
    <k n="Year incorporated"/>
  </s>
</rvStructures>
</file>

<file path=xl/richData/rdsupportingpropertybag.xml><?xml version="1.0" encoding="utf-8"?>
<supportingPropertyBags xmlns="http://schemas.microsoft.com/office/spreadsheetml/2017/richdata2">
  <spbArrays count="4">
    <a count="40">
      <v t="s">%EntityServiceId</v>
      <v t="s">_Format</v>
      <v t="s">%EntitySubDomainId</v>
      <v t="s">%EntityCulture</v>
      <v t="s">%IsRefreshable</v>
      <v t="s">%EntityId</v>
      <v t="s">_Icon</v>
      <v t="s">Name</v>
      <v t="s">_SubLabel</v>
      <v t="s">Price</v>
      <v t="s">Exchange</v>
      <v t="s">Official name</v>
      <v t="s">Last trade time</v>
      <v t="s">Ticker symbol</v>
      <v t="s">Exchange abbreviation</v>
      <v t="s">Change</v>
      <v t="s">Change (%)</v>
      <v t="s">Currency</v>
      <v t="s">Previous close</v>
      <v t="s">Open</v>
      <v t="s">High</v>
      <v t="s">Low</v>
      <v t="s">52 week high</v>
      <v t="s">52 week low</v>
      <v t="s">Volume</v>
      <v t="s">Volume average</v>
      <v t="s">Market cap</v>
      <v t="s">Beta</v>
      <v t="s">Shares outstanding</v>
      <v t="s">Description</v>
      <v t="s">Employees</v>
      <v t="s">Headquarters</v>
      <v t="s">Industry</v>
      <v t="s">Instrument type</v>
      <v t="s">_Flags</v>
      <v t="s">UniqueName</v>
      <v t="s">_DisplayString</v>
      <v t="s">ExchangeID</v>
      <v t="s">%ProviderInfo</v>
      <v t="s">_Display</v>
    </a>
    <a count="41">
      <v t="s">%EntityServiceId</v>
      <v t="s">_Format</v>
      <v t="s">%EntitySubDomainId</v>
      <v t="s">%EntityCulture</v>
      <v t="s">%IsRefreshable</v>
      <v t="s">%EntityId</v>
      <v t="s">_Icon</v>
      <v t="s">Name</v>
      <v t="s">_SubLabel</v>
      <v t="s">Price</v>
      <v t="s">Exchange</v>
      <v t="s">Official name</v>
      <v t="s">Last trade time</v>
      <v t="s">Ticker symbol</v>
      <v t="s">Exchange abbreviation</v>
      <v t="s">Change</v>
      <v t="s">Change (%)</v>
      <v t="s">Currency</v>
      <v t="s">Previous close</v>
      <v t="s">Open</v>
      <v t="s">High</v>
      <v t="s">Low</v>
      <v t="s">52 week high</v>
      <v t="s">52 week low</v>
      <v t="s">Volume</v>
      <v t="s">Market cap</v>
      <v t="s">Beta</v>
      <v t="s">P/E</v>
      <v t="s">Shares outstanding</v>
      <v t="s">Description</v>
      <v t="s">Employees</v>
      <v t="s">Headquarters</v>
      <v t="s">Industry</v>
      <v t="s">Instrument type</v>
      <v t="s">Year incorporated</v>
      <v t="s">_Flags</v>
      <v t="s">UniqueName</v>
      <v t="s">_DisplayString</v>
      <v t="s">ExchangeID</v>
      <v t="s">%ProviderInfo</v>
      <v t="s">_Display</v>
    </a>
    <a count="41">
      <v t="s">%EntityServiceId</v>
      <v t="s">_Format</v>
      <v t="s">%EntitySubDomainId</v>
      <v t="s">%EntityCulture</v>
      <v t="s">%IsRefreshable</v>
      <v t="s">%EntityId</v>
      <v t="s">_Icon</v>
      <v t="s">Name</v>
      <v t="s">_SubLabel</v>
      <v t="s">Price</v>
      <v t="s">Exchange</v>
      <v t="s">Official name</v>
      <v t="s">Last trade time</v>
      <v t="s">Ticker symbol</v>
      <v t="s">Exchange abbreviation</v>
      <v t="s">Change</v>
      <v t="s">Change (%)</v>
      <v t="s">Currency</v>
      <v t="s">Previous close</v>
      <v t="s">Open</v>
      <v t="s">High</v>
      <v t="s">Low</v>
      <v t="s">52 week high</v>
      <v t="s">52 week low</v>
      <v t="s">Volume</v>
      <v t="s">Market cap</v>
      <v t="s">Beta</v>
      <v t="s">P/E</v>
      <v t="s">Shares outstanding</v>
      <v t="s">Description</v>
      <v t="s">Employees</v>
      <v t="s">Headquarters</v>
      <v t="s">Industry</v>
      <v t="s">Instrument type</v>
      <v t="s">_Flags</v>
      <v t="s">UniqueName</v>
      <v t="s">_DisplayString</v>
      <v t="s">Image</v>
      <v t="s">ExchangeID</v>
      <v t="s">%ProviderInfo</v>
      <v t="s">_Display</v>
    </a>
    <a count="42">
      <v t="s">%EntityServiceId</v>
      <v t="s">_Format</v>
      <v t="s">%EntitySubDomainId</v>
      <v t="s">%EntityCulture</v>
      <v t="s">%IsRefreshable</v>
      <v t="s">%EntityId</v>
      <v t="s">_Icon</v>
      <v t="s">Name</v>
      <v t="s">_SubLabel</v>
      <v t="s">Price</v>
      <v t="s">Exchange</v>
      <v t="s">Official name</v>
      <v t="s">Last trade time</v>
      <v t="s">Ticker symbol</v>
      <v t="s">Exchange abbreviation</v>
      <v t="s">Change</v>
      <v t="s">Change (%)</v>
      <v t="s">Currency</v>
      <v t="s">Previous close</v>
      <v t="s">Open</v>
      <v t="s">High</v>
      <v t="s">Low</v>
      <v t="s">52 week high</v>
      <v t="s">52 week low</v>
      <v t="s">Volume</v>
      <v t="s">Market cap</v>
      <v t="s">Beta</v>
      <v t="s">P/E</v>
      <v t="s">Shares outstanding</v>
      <v t="s">Description</v>
      <v t="s">Employees</v>
      <v t="s">Headquarters</v>
      <v t="s">Industry</v>
      <v t="s">Instrument type</v>
      <v t="s">Year incorporated</v>
      <v t="s">_Flags</v>
      <v t="s">UniqueName</v>
      <v t="s">_DisplayString</v>
      <v t="s">Image</v>
      <v t="s">ExchangeID</v>
      <v t="s">%ProviderInfo</v>
      <v t="s">_Display</v>
    </a>
  </spbArrays>
  <spbData count="14">
    <spb s="0">
      <v>0</v>
    </spb>
    <spb s="1">
      <v>0</v>
      <v>0</v>
      <v>0</v>
    </spb>
    <spb s="2">
      <v>1</v>
      <v>1</v>
      <v>1</v>
    </spb>
    <spb s="3">
      <v>1</v>
      <v>2</v>
      <v>1</v>
      <v>3</v>
      <v>1</v>
      <v>1</v>
      <v>1</v>
      <v>4</v>
      <v>4</v>
      <v>5</v>
      <v>6</v>
      <v>1</v>
      <v>1</v>
      <v>1</v>
      <v>4</v>
      <v>7</v>
      <v>8</v>
      <v>9</v>
      <v>9</v>
      <v>4</v>
    </spb>
    <spb s="4">
      <v>Delayed 15 minutes</v>
      <v>from previous close</v>
      <v>from previous close</v>
      <v>GMT</v>
    </spb>
    <spb s="0">
      <v>1</v>
    </spb>
    <spb s="5">
      <v>10</v>
      <v>2</v>
      <v>2</v>
      <v>10</v>
      <v>3</v>
      <v>10</v>
      <v>10</v>
      <v>10</v>
      <v>4</v>
      <v>4</v>
      <v>5</v>
      <v>11</v>
      <v>10</v>
      <v>10</v>
      <v>10</v>
      <v>7</v>
      <v>8</v>
      <v>9</v>
      <v>12</v>
      <v>9</v>
      <v>4</v>
    </spb>
    <spb s="4">
      <v>Delayed 5 minutes</v>
      <v>from previous close</v>
      <v>from previous close</v>
      <v>GMT</v>
    </spb>
    <spb s="0">
      <v>2</v>
    </spb>
    <spb s="6">
      <v>0</v>
      <v>0</v>
    </spb>
    <spb s="7">
      <v>9</v>
      <v>1</v>
      <v>1</v>
      <v>1</v>
    </spb>
    <spb s="8">
      <v>10</v>
      <v>2</v>
      <v>2</v>
      <v>10</v>
      <v>3</v>
      <v>10</v>
      <v>13</v>
      <v>10</v>
      <v>10</v>
      <v>4</v>
      <v>4</v>
      <v>5</v>
      <v>11</v>
      <v>10</v>
      <v>10</v>
      <v>10</v>
      <v>7</v>
      <v>8</v>
      <v>9</v>
      <v>9</v>
      <v>4</v>
    </spb>
    <spb s="0">
      <v>3</v>
    </spb>
    <spb s="9">
      <v>10</v>
      <v>2</v>
      <v>2</v>
      <v>10</v>
      <v>3</v>
      <v>10</v>
      <v>13</v>
      <v>10</v>
      <v>10</v>
      <v>4</v>
      <v>4</v>
      <v>5</v>
      <v>11</v>
      <v>10</v>
      <v>10</v>
      <v>10</v>
      <v>7</v>
      <v>8</v>
      <v>9</v>
      <v>12</v>
      <v>9</v>
      <v>4</v>
    </spb>
  </spbData>
</supportingPropertyBags>
</file>

<file path=xl/richData/rdsupportingpropertybagstructure.xml><?xml version="1.0" encoding="utf-8"?>
<spbStructures xmlns="http://schemas.microsoft.com/office/spreadsheetml/2017/richdata2" count="10">
  <s>
    <k n="^Order" t="spba"/>
  </s>
  <s>
    <k n="ShowInCardView" t="b"/>
    <k n="ShowInDotNotation" t="b"/>
    <k n="ShowInAutoComplete" t="b"/>
  </s>
  <s>
    <k n="ExchangeID" t="spb"/>
    <k n="UniqueName" t="spb"/>
    <k n="%ProviderInfo" t="spb"/>
  </s>
  <s>
    <k n="Low" t="i"/>
    <k n="Beta" t="i"/>
    <k n="High" t="i"/>
    <k n="Name" t="i"/>
    <k n="Open" t="i"/>
    <k n="Price" t="i"/>
    <k n="Change" t="i"/>
    <k n="Volume" t="i"/>
    <k n="Employees" t="i"/>
    <k n="Change (%)" t="i"/>
    <k n="Market cap" t="i"/>
    <k n="52 week low" t="i"/>
    <k n="52 week high" t="i"/>
    <k n="Previous close" t="i"/>
    <k n="Volume average" t="i"/>
    <k n="_DisplayString" t="i"/>
    <k n="Last trade time" t="i"/>
    <k n="%EntityServiceId" t="i"/>
    <k n="%EntitySubDomainId" t="i"/>
    <k n="Shares outstanding" t="i"/>
  </s>
  <s>
    <k n="Price" t="s"/>
    <k n="Change" t="s"/>
    <k n="Change (%)" t="s"/>
    <k n="Last trade time" t="s"/>
  </s>
  <s>
    <k n="Low" t="i"/>
    <k n="P/E" t="i"/>
    <k n="Beta" t="i"/>
    <k n="High" t="i"/>
    <k n="Name" t="i"/>
    <k n="Open" t="i"/>
    <k n="Price" t="i"/>
    <k n="Change" t="i"/>
    <k n="Volume" t="i"/>
    <k n="Employees" t="i"/>
    <k n="Change (%)" t="i"/>
    <k n="Market cap" t="i"/>
    <k n="52 week low" t="i"/>
    <k n="52 week high" t="i"/>
    <k n="Previous close" t="i"/>
    <k n="_DisplayString" t="i"/>
    <k n="Last trade time" t="i"/>
    <k n="%EntityServiceId" t="i"/>
    <k n="Year incorporated" t="i"/>
    <k n="%EntitySubDomainId" t="i"/>
    <k n="Shares outstanding" t="i"/>
  </s>
  <s>
    <k n="ShowInDotNotation" t="b"/>
    <k n="ShowInAutoComplete" t="b"/>
  </s>
  <s>
    <k n="Image" t="spb"/>
    <k n="ExchangeID" t="spb"/>
    <k n="UniqueName" t="spb"/>
    <k n="%ProviderInfo" t="spb"/>
  </s>
  <s>
    <k n="Low" t="i"/>
    <k n="P/E" t="i"/>
    <k n="Beta" t="i"/>
    <k n="High" t="i"/>
    <k n="Name" t="i"/>
    <k n="Open" t="i"/>
    <k n="Image" t="i"/>
    <k n="Price" t="i"/>
    <k n="Change" t="i"/>
    <k n="Volume" t="i"/>
    <k n="Employees" t="i"/>
    <k n="Change (%)" t="i"/>
    <k n="Market cap" t="i"/>
    <k n="52 week low" t="i"/>
    <k n="52 week high" t="i"/>
    <k n="Previous close" t="i"/>
    <k n="_DisplayString" t="i"/>
    <k n="Last trade time" t="i"/>
    <k n="%EntityServiceId" t="i"/>
    <k n="%EntitySubDomainId" t="i"/>
    <k n="Shares outstanding" t="i"/>
  </s>
  <s>
    <k n="Low" t="i"/>
    <k n="P/E" t="i"/>
    <k n="Beta" t="i"/>
    <k n="High" t="i"/>
    <k n="Name" t="i"/>
    <k n="Open" t="i"/>
    <k n="Image" t="i"/>
    <k n="Price" t="i"/>
    <k n="Change" t="i"/>
    <k n="Volume" t="i"/>
    <k n="Employees" t="i"/>
    <k n="Change (%)" t="i"/>
    <k n="Market cap" t="i"/>
    <k n="52 week low" t="i"/>
    <k n="52 week high" t="i"/>
    <k n="Previous close" t="i"/>
    <k n="_DisplayString" t="i"/>
    <k n="Last trade time" t="i"/>
    <k n="%EntityServiceId" t="i"/>
    <k n="Year incorporated" t="i"/>
    <k n="%EntitySubDomainId" t="i"/>
    <k n="Shares outstanding" t="i"/>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0">
    <x:dxf>
      <x:numFmt numFmtId="167" formatCode="_-[$Rp-3809]* #,##0.00_-;\-[$Rp-3809]* #,##0.00_-;_-[$Rp-3809]* &quot;-&quot;??_-;_-@_-"/>
    </x:dxf>
    <x:dxf>
      <x:numFmt numFmtId="4" formatCode="#,##0.00"/>
    </x:dxf>
    <x:dxf>
      <x:numFmt numFmtId="3" formatCode="#,##0"/>
    </x:dxf>
    <x:dxf>
      <x:numFmt numFmtId="14" formatCode="0.00%"/>
    </x:dxf>
    <x:dxf>
      <x:numFmt numFmtId="166" formatCode="_-[$Rp-3809]* #,##0_-;\-[$Rp-3809]* #,##0_-;_-[$Rp-3809]* &quot;-&quot;_-;_-@_-"/>
    </x:dxf>
    <x:dxf>
      <x:numFmt numFmtId="27" formatCode="dd/mm/yyyy\ hh:mm"/>
    </x:dxf>
    <x:dxf>
      <x:numFmt numFmtId="2" formatCode="0.00"/>
    </x:dxf>
    <x:dxf>
      <x:numFmt numFmtId="165" formatCode="_ [$₹-4009]\ * #,##0.00_ ;_ [$₹-4009]\ * \-#,##0.00_ ;_ [$₹-4009]\ * &quot;-&quot;??_ ;_ @_ "/>
    </x:dxf>
    <x:dxf>
      <x:numFmt numFmtId="164" formatCode="_ [$₹-4009]\ * #,##0_ ;_ [$₹-4009]\ * \-#,##0_ ;_ [$₹-4009]\ * &quot;-&quot;_ ;_ @_ "/>
    </x:dxf>
    <x:dxf>
      <x:numFmt numFmtId="1" formatCode="0"/>
    </x:dxf>
  </dxfs>
  <richProperties>
    <rPr n="IsTitleField" t="b"/>
    <rPr n="ShouldShowInCell" t="b"/>
    <rPr n="IsHeroField" t="b"/>
  </richProperties>
  <richStyles>
    <rSty dxfid="0"/>
    <rSty dxfid="1"/>
    <rSty>
      <rpv i="0">1</rpv>
    </rSty>
    <rSty dxfid="2"/>
    <rSty dxfid="3"/>
    <rSty dxfid="4"/>
    <rSty>
      <rpv i="1">1</rpv>
    </rSty>
    <rSty dxfid="5"/>
    <rSty dxfid="6"/>
    <rSty dxfid="7"/>
    <rSty dxfid="8"/>
    <rSty dxfid="9"/>
    <rSty>
      <rpv i="2">1</rpv>
    </rSty>
  </richStyles>
</richStyleShee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amakarjh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39"/>
  <sheetViews>
    <sheetView tabSelected="1" zoomScaleNormal="100" workbookViewId="0">
      <selection sqref="A1:XFD6"/>
    </sheetView>
  </sheetViews>
  <sheetFormatPr defaultRowHeight="15"/>
  <cols>
    <col min="1" max="1" width="30.7109375" bestFit="1" customWidth="1"/>
    <col min="2" max="2" width="16.140625" bestFit="1" customWidth="1"/>
    <col min="4" max="4" width="36.5703125" bestFit="1" customWidth="1"/>
    <col min="5" max="6" width="19.85546875" bestFit="1" customWidth="1"/>
    <col min="7" max="7" width="34.7109375" bestFit="1" customWidth="1"/>
    <col min="8" max="8" width="15.28515625" bestFit="1" customWidth="1"/>
  </cols>
  <sheetData>
    <row r="1" spans="2:9" s="21" customFormat="1"/>
    <row r="2" spans="2:9" s="21" customFormat="1"/>
    <row r="3" spans="2:9" s="21" customFormat="1"/>
    <row r="4" spans="2:9" s="21" customFormat="1"/>
    <row r="5" spans="2:9" s="21" customFormat="1"/>
    <row r="6" spans="2:9" s="21" customFormat="1"/>
    <row r="7" spans="2:9" ht="27" thickBot="1">
      <c r="B7" s="84" t="s">
        <v>52</v>
      </c>
      <c r="C7" s="84"/>
      <c r="D7" s="84"/>
      <c r="E7" s="84"/>
      <c r="F7" s="84"/>
      <c r="G7" s="84"/>
      <c r="H7" s="84"/>
    </row>
    <row r="8" spans="2:9">
      <c r="B8" s="72" t="s">
        <v>40</v>
      </c>
      <c r="C8" s="73" t="s">
        <v>11</v>
      </c>
      <c r="D8" s="73" t="s">
        <v>12</v>
      </c>
      <c r="E8" s="73" t="s">
        <v>13</v>
      </c>
      <c r="F8" s="73" t="s">
        <v>14</v>
      </c>
      <c r="G8" s="73" t="s">
        <v>16</v>
      </c>
      <c r="H8" s="74" t="s">
        <v>17</v>
      </c>
      <c r="I8" t="s">
        <v>18</v>
      </c>
    </row>
    <row r="9" spans="2:9">
      <c r="B9" s="65" t="s">
        <v>1</v>
      </c>
      <c r="C9" s="64">
        <v>1911</v>
      </c>
      <c r="D9" s="64">
        <v>400</v>
      </c>
      <c r="E9" s="64">
        <v>1.1100000000000001</v>
      </c>
      <c r="F9" s="64">
        <f>C9*D9</f>
        <v>764400</v>
      </c>
      <c r="G9" s="64">
        <f>F9/$F$19</f>
        <v>0.11993974769346639</v>
      </c>
      <c r="H9" s="66">
        <f>E9*G9</f>
        <v>0.13313311993974772</v>
      </c>
    </row>
    <row r="10" spans="2:9">
      <c r="B10" s="65" t="s">
        <v>2</v>
      </c>
      <c r="C10" s="64">
        <v>1303</v>
      </c>
      <c r="D10" s="64">
        <v>500</v>
      </c>
      <c r="E10" s="64">
        <v>0.77</v>
      </c>
      <c r="F10" s="64">
        <f t="shared" ref="F10:F18" si="0">C10*D10</f>
        <v>651500</v>
      </c>
      <c r="G10" s="64">
        <f t="shared" ref="G10:G18" si="1">F10/$F$19</f>
        <v>0.10222494194439215</v>
      </c>
      <c r="H10" s="66">
        <f t="shared" ref="H10:H18" si="2">E10*G10</f>
        <v>7.8713205297181954E-2</v>
      </c>
    </row>
    <row r="11" spans="2:9">
      <c r="B11" s="65" t="s">
        <v>3</v>
      </c>
      <c r="C11" s="64">
        <v>1098</v>
      </c>
      <c r="D11" s="64">
        <v>600</v>
      </c>
      <c r="E11" s="64">
        <v>0.71</v>
      </c>
      <c r="F11" s="64">
        <f t="shared" si="0"/>
        <v>658800</v>
      </c>
      <c r="G11" s="64">
        <f t="shared" si="1"/>
        <v>0.10337036339672379</v>
      </c>
      <c r="H11" s="66">
        <f t="shared" si="2"/>
        <v>7.3392958011673878E-2</v>
      </c>
    </row>
    <row r="12" spans="2:9">
      <c r="B12" s="65" t="s">
        <v>4</v>
      </c>
      <c r="C12" s="64">
        <v>222</v>
      </c>
      <c r="D12" s="64">
        <v>3000</v>
      </c>
      <c r="E12" s="64">
        <v>2.56</v>
      </c>
      <c r="F12" s="64">
        <f t="shared" si="0"/>
        <v>666000</v>
      </c>
      <c r="G12" s="64">
        <f t="shared" si="1"/>
        <v>0.10450009414422896</v>
      </c>
      <c r="H12" s="66">
        <f t="shared" si="2"/>
        <v>0.26752024100922617</v>
      </c>
    </row>
    <row r="13" spans="2:9">
      <c r="B13" s="65" t="s">
        <v>5</v>
      </c>
      <c r="C13" s="64">
        <v>1717</v>
      </c>
      <c r="D13" s="64">
        <v>400</v>
      </c>
      <c r="E13" s="64">
        <v>0.91</v>
      </c>
      <c r="F13" s="64">
        <f t="shared" si="0"/>
        <v>686800</v>
      </c>
      <c r="G13" s="64">
        <f t="shared" si="1"/>
        <v>0.10776376074813281</v>
      </c>
      <c r="H13" s="66">
        <f t="shared" si="2"/>
        <v>9.8065022280800856E-2</v>
      </c>
    </row>
    <row r="14" spans="2:9">
      <c r="B14" s="65" t="s">
        <v>6</v>
      </c>
      <c r="C14" s="64">
        <v>4118</v>
      </c>
      <c r="D14" s="64">
        <v>150</v>
      </c>
      <c r="E14" s="64">
        <v>0.4</v>
      </c>
      <c r="F14" s="64">
        <f t="shared" si="0"/>
        <v>617700</v>
      </c>
      <c r="G14" s="64">
        <f t="shared" si="1"/>
        <v>9.6921483713048387E-2</v>
      </c>
      <c r="H14" s="66">
        <f t="shared" si="2"/>
        <v>3.8768593485219355E-2</v>
      </c>
    </row>
    <row r="15" spans="2:9">
      <c r="B15" s="65" t="s">
        <v>7</v>
      </c>
      <c r="C15" s="64">
        <v>106</v>
      </c>
      <c r="D15" s="64">
        <v>5000</v>
      </c>
      <c r="E15" s="64">
        <v>1.81</v>
      </c>
      <c r="F15" s="64">
        <f t="shared" si="0"/>
        <v>530000</v>
      </c>
      <c r="G15" s="64">
        <f t="shared" si="1"/>
        <v>8.316073558024227E-2</v>
      </c>
      <c r="H15" s="66">
        <f t="shared" si="2"/>
        <v>0.15052093140023851</v>
      </c>
    </row>
    <row r="16" spans="2:9">
      <c r="B16" s="65" t="s">
        <v>8</v>
      </c>
      <c r="C16" s="64">
        <v>350</v>
      </c>
      <c r="D16" s="64">
        <v>2000</v>
      </c>
      <c r="E16" s="64">
        <v>1.3</v>
      </c>
      <c r="F16" s="64">
        <f t="shared" si="0"/>
        <v>700000</v>
      </c>
      <c r="G16" s="64">
        <f t="shared" si="1"/>
        <v>0.10983493378522563</v>
      </c>
      <c r="H16" s="66">
        <f t="shared" si="2"/>
        <v>0.14278541392079333</v>
      </c>
    </row>
    <row r="17" spans="1:9">
      <c r="B17" s="65" t="s">
        <v>9</v>
      </c>
      <c r="C17" s="64">
        <v>188</v>
      </c>
      <c r="D17" s="64">
        <v>3000</v>
      </c>
      <c r="E17" s="64">
        <v>1.49</v>
      </c>
      <c r="F17" s="64">
        <f t="shared" si="0"/>
        <v>564000</v>
      </c>
      <c r="G17" s="64">
        <f t="shared" si="1"/>
        <v>8.8495575221238937E-2</v>
      </c>
      <c r="H17" s="66">
        <f t="shared" si="2"/>
        <v>0.13185840707964602</v>
      </c>
    </row>
    <row r="18" spans="1:9">
      <c r="B18" s="65" t="s">
        <v>10</v>
      </c>
      <c r="C18" s="64">
        <v>178</v>
      </c>
      <c r="D18" s="64">
        <v>3000</v>
      </c>
      <c r="E18" s="64">
        <v>0.78</v>
      </c>
      <c r="F18" s="64">
        <f t="shared" si="0"/>
        <v>534000</v>
      </c>
      <c r="G18" s="64">
        <f t="shared" si="1"/>
        <v>8.3788363773300692E-2</v>
      </c>
      <c r="H18" s="66">
        <f t="shared" si="2"/>
        <v>6.5354923743174545E-2</v>
      </c>
    </row>
    <row r="19" spans="1:9" ht="15.75" thickBot="1">
      <c r="B19" s="67" t="s">
        <v>15</v>
      </c>
      <c r="C19" s="68"/>
      <c r="D19" s="68"/>
      <c r="E19" s="69" t="s">
        <v>38</v>
      </c>
      <c r="F19" s="70">
        <f>SUM(F9:F18)</f>
        <v>6373200</v>
      </c>
      <c r="G19" s="69" t="s">
        <v>39</v>
      </c>
      <c r="H19" s="71">
        <f>SUM(H9:H18)</f>
        <v>1.1801128161677021</v>
      </c>
    </row>
    <row r="20" spans="1:9">
      <c r="F20" s="2"/>
      <c r="G20" s="2"/>
      <c r="H20" s="2"/>
    </row>
    <row r="21" spans="1:9" ht="15.75" thickBot="1"/>
    <row r="22" spans="1:9">
      <c r="A22" s="78"/>
      <c r="B22" s="78"/>
      <c r="C22" s="79"/>
      <c r="D22" s="80" t="s">
        <v>20</v>
      </c>
      <c r="E22" s="81"/>
      <c r="F22" s="36"/>
      <c r="G22" s="37" t="s">
        <v>30</v>
      </c>
      <c r="H22" s="38" t="s">
        <v>27</v>
      </c>
      <c r="I22" s="39" t="s">
        <v>29</v>
      </c>
    </row>
    <row r="23" spans="1:9">
      <c r="A23" s="78"/>
      <c r="B23" s="78"/>
      <c r="C23" s="79"/>
      <c r="D23" s="40" t="s">
        <v>19</v>
      </c>
      <c r="E23" s="28">
        <v>10931</v>
      </c>
      <c r="F23" s="32"/>
      <c r="G23" s="28" t="s">
        <v>50</v>
      </c>
      <c r="H23" s="28">
        <v>10000</v>
      </c>
      <c r="I23" s="41">
        <v>12000</v>
      </c>
    </row>
    <row r="24" spans="1:9">
      <c r="A24" s="78"/>
      <c r="B24" s="78"/>
      <c r="C24" s="79"/>
      <c r="D24" s="40" t="s">
        <v>21</v>
      </c>
      <c r="E24" s="28">
        <v>10901</v>
      </c>
      <c r="F24" s="32"/>
      <c r="G24" s="28" t="s">
        <v>31</v>
      </c>
      <c r="H24" s="29">
        <f>(H23-E24)/E24</f>
        <v>-8.2652967617649759E-2</v>
      </c>
      <c r="I24" s="42">
        <f>(I23-E24)/E24</f>
        <v>0.10081643885882029</v>
      </c>
    </row>
    <row r="25" spans="1:9">
      <c r="A25" s="78"/>
      <c r="B25" s="78"/>
      <c r="C25" s="79"/>
      <c r="D25" s="40" t="s">
        <v>22</v>
      </c>
      <c r="E25" s="28">
        <v>75</v>
      </c>
      <c r="F25" s="32"/>
      <c r="G25" s="28" t="s">
        <v>32</v>
      </c>
      <c r="H25" s="30">
        <f>F19*(H24*H19)</f>
        <v>-621640.82148426748</v>
      </c>
      <c r="I25" s="43">
        <f>F19*(I24*H19)</f>
        <v>758250.01421887893</v>
      </c>
    </row>
    <row r="26" spans="1:9">
      <c r="A26" s="78"/>
      <c r="B26" s="78"/>
      <c r="C26" s="79"/>
      <c r="D26" s="40" t="s">
        <v>23</v>
      </c>
      <c r="E26" s="28">
        <f>E25*E23</f>
        <v>819825</v>
      </c>
      <c r="F26" s="32"/>
      <c r="G26" s="28" t="s">
        <v>33</v>
      </c>
      <c r="H26" s="28">
        <f>(E23-H23)*E25*10</f>
        <v>698250</v>
      </c>
      <c r="I26" s="41">
        <f>(E23-I23)*75*10</f>
        <v>-801750</v>
      </c>
    </row>
    <row r="27" spans="1:9">
      <c r="A27" s="78"/>
      <c r="B27" s="78"/>
      <c r="C27" s="79"/>
      <c r="D27" s="40" t="s">
        <v>24</v>
      </c>
      <c r="E27" s="28">
        <f>(F19*H19)/E26</f>
        <v>9.1740249443478774</v>
      </c>
      <c r="F27" s="32"/>
      <c r="G27" s="28" t="s">
        <v>28</v>
      </c>
      <c r="H27" s="31">
        <f>H26+H25</f>
        <v>76609.178515732521</v>
      </c>
      <c r="I27" s="44">
        <f>I25+I26</f>
        <v>-43499.985781121068</v>
      </c>
    </row>
    <row r="28" spans="1:9" ht="15.75" thickBot="1">
      <c r="A28" s="1"/>
      <c r="B28" s="1"/>
      <c r="C28" s="1"/>
      <c r="D28" s="40" t="s">
        <v>25</v>
      </c>
      <c r="E28" s="28">
        <f>10*75*E23</f>
        <v>8198250</v>
      </c>
      <c r="F28" s="32"/>
      <c r="G28" s="32"/>
      <c r="H28" s="32"/>
      <c r="I28" s="45"/>
    </row>
    <row r="29" spans="1:9" ht="15.75" thickBot="1">
      <c r="A29" s="75" t="s">
        <v>53</v>
      </c>
      <c r="D29" s="46" t="s">
        <v>26</v>
      </c>
      <c r="E29" s="47">
        <f>143922*10</f>
        <v>1439220</v>
      </c>
      <c r="F29" s="48"/>
      <c r="G29" s="48"/>
      <c r="H29" s="48"/>
      <c r="I29" s="49"/>
    </row>
    <row r="30" spans="1:9">
      <c r="A30" s="76" t="s">
        <v>54</v>
      </c>
    </row>
    <row r="31" spans="1:9" ht="15.75" thickBot="1">
      <c r="A31" s="77" t="s">
        <v>55</v>
      </c>
    </row>
    <row r="32" spans="1:9">
      <c r="D32" s="82" t="s">
        <v>34</v>
      </c>
      <c r="E32" s="83"/>
      <c r="F32" s="50"/>
      <c r="G32" s="51" t="s">
        <v>30</v>
      </c>
      <c r="H32" s="52" t="s">
        <v>27</v>
      </c>
      <c r="I32" s="53" t="s">
        <v>29</v>
      </c>
    </row>
    <row r="33" spans="4:9">
      <c r="D33" s="54" t="s">
        <v>35</v>
      </c>
      <c r="E33" s="34">
        <v>10900</v>
      </c>
      <c r="F33" s="33"/>
      <c r="G33" s="34" t="s">
        <v>50</v>
      </c>
      <c r="H33" s="34">
        <v>10000</v>
      </c>
      <c r="I33" s="55">
        <v>12000</v>
      </c>
    </row>
    <row r="34" spans="4:9">
      <c r="D34" s="54" t="s">
        <v>21</v>
      </c>
      <c r="E34" s="34">
        <f>E24</f>
        <v>10901</v>
      </c>
      <c r="F34" s="33"/>
      <c r="G34" s="34" t="s">
        <v>31</v>
      </c>
      <c r="H34" s="35">
        <f>H24</f>
        <v>-8.2652967617649759E-2</v>
      </c>
      <c r="I34" s="56">
        <f>(I33-E34)/E34</f>
        <v>0.10081643885882029</v>
      </c>
    </row>
    <row r="35" spans="4:9">
      <c r="D35" s="54" t="s">
        <v>22</v>
      </c>
      <c r="E35" s="34">
        <f>E25</f>
        <v>75</v>
      </c>
      <c r="F35" s="33"/>
      <c r="G35" s="34" t="s">
        <v>32</v>
      </c>
      <c r="H35" s="34">
        <f>H25</f>
        <v>-621640.82148426748</v>
      </c>
      <c r="I35" s="57">
        <f>I25</f>
        <v>758250.01421887893</v>
      </c>
    </row>
    <row r="36" spans="4:9">
      <c r="D36" s="54" t="s">
        <v>36</v>
      </c>
      <c r="E36" s="34">
        <f>-156</f>
        <v>-156</v>
      </c>
      <c r="F36" s="33"/>
      <c r="G36" s="34" t="s">
        <v>51</v>
      </c>
      <c r="H36" s="34">
        <f>IF(H33&gt;E33,E36,E33-H33+E36)*75*10</f>
        <v>558000</v>
      </c>
      <c r="I36" s="58">
        <f>IF(I33&gt;E33,E36,E33-I33+E36)*75*10</f>
        <v>-117000</v>
      </c>
    </row>
    <row r="37" spans="4:9">
      <c r="D37" s="54" t="s">
        <v>24</v>
      </c>
      <c r="E37" s="34">
        <f>E27</f>
        <v>9.1740249443478774</v>
      </c>
      <c r="F37" s="33"/>
      <c r="G37" s="34" t="s">
        <v>28</v>
      </c>
      <c r="H37" s="34">
        <f>H35+H36</f>
        <v>-63640.821484267479</v>
      </c>
      <c r="I37" s="55">
        <f>I35+I36</f>
        <v>641250.01421887893</v>
      </c>
    </row>
    <row r="38" spans="4:9">
      <c r="D38" s="54" t="s">
        <v>25</v>
      </c>
      <c r="E38" s="34">
        <f>10</f>
        <v>10</v>
      </c>
      <c r="F38" s="33"/>
      <c r="G38" s="33"/>
      <c r="H38" s="33"/>
      <c r="I38" s="59"/>
    </row>
    <row r="39" spans="4:9" ht="15.75" thickBot="1">
      <c r="D39" s="60" t="s">
        <v>37</v>
      </c>
      <c r="E39" s="61">
        <f>E36*E35*E38</f>
        <v>-117000</v>
      </c>
      <c r="F39" s="62"/>
      <c r="G39" s="62"/>
      <c r="H39" s="62"/>
      <c r="I39" s="63"/>
    </row>
  </sheetData>
  <mergeCells count="4">
    <mergeCell ref="A22:C27"/>
    <mergeCell ref="D22:E22"/>
    <mergeCell ref="D32:E32"/>
    <mergeCell ref="B7:H7"/>
  </mergeCells>
  <hyperlinks>
    <hyperlink ref="A31"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dimension ref="A1:U127"/>
  <sheetViews>
    <sheetView topLeftCell="A51" zoomScale="90" zoomScaleNormal="90" workbookViewId="0">
      <pane xSplit="1" topLeftCell="C1" activePane="topRight" state="frozen"/>
      <selection pane="topRight" activeCell="I58" sqref="I58"/>
    </sheetView>
  </sheetViews>
  <sheetFormatPr defaultRowHeight="15"/>
  <cols>
    <col min="1" max="1" width="23.140625" bestFit="1" customWidth="1"/>
    <col min="2" max="2" width="14.7109375" bestFit="1" customWidth="1"/>
    <col min="3" max="3" width="6" bestFit="1" customWidth="1"/>
    <col min="4" max="4" width="14.7109375" bestFit="1" customWidth="1"/>
    <col min="5" max="5" width="5" bestFit="1" customWidth="1"/>
    <col min="6" max="6" width="14.7109375" bestFit="1" customWidth="1"/>
    <col min="7" max="7" width="6.5703125" bestFit="1" customWidth="1"/>
    <col min="8" max="8" width="14.7109375" style="4" bestFit="1" customWidth="1"/>
    <col min="9" max="9" width="5.42578125" style="8" bestFit="1" customWidth="1"/>
    <col min="10" max="10" width="14.7109375" style="4" bestFit="1" customWidth="1"/>
    <col min="11" max="11" width="4.42578125" style="14" bestFit="1" customWidth="1"/>
    <col min="12" max="12" width="14.7109375" style="6" bestFit="1" customWidth="1"/>
    <col min="13" max="13" width="4.42578125" style="8" bestFit="1" customWidth="1"/>
    <col min="14" max="14" width="14.7109375" style="6" bestFit="1" customWidth="1"/>
    <col min="15" max="15" width="4.42578125" style="8" bestFit="1" customWidth="1"/>
    <col min="16" max="16" width="14.7109375" style="6" bestFit="1" customWidth="1"/>
    <col min="17" max="17" width="4.42578125" style="8" bestFit="1" customWidth="1"/>
    <col min="18" max="18" width="14.7109375" style="6" bestFit="1" customWidth="1"/>
    <col min="19" max="19" width="4.42578125" style="8" bestFit="1" customWidth="1"/>
    <col min="20" max="20" width="14.7109375" style="6" bestFit="1" customWidth="1"/>
    <col min="21" max="21" width="4.42578125" style="8" bestFit="1" customWidth="1"/>
    <col min="22" max="22" width="6" bestFit="1" customWidth="1"/>
    <col min="23" max="23" width="14.7109375" bestFit="1" customWidth="1"/>
  </cols>
  <sheetData>
    <row r="1" spans="1:21" ht="15.75" thickBot="1">
      <c r="B1">
        <v>1</v>
      </c>
      <c r="D1">
        <v>2</v>
      </c>
      <c r="F1">
        <v>3</v>
      </c>
      <c r="H1" s="3">
        <v>4</v>
      </c>
      <c r="I1" s="7"/>
      <c r="J1" s="3">
        <v>5</v>
      </c>
      <c r="K1" s="7"/>
      <c r="L1">
        <v>6</v>
      </c>
      <c r="M1"/>
      <c r="N1">
        <v>7</v>
      </c>
      <c r="O1" s="6"/>
      <c r="P1">
        <v>8</v>
      </c>
      <c r="Q1"/>
      <c r="R1">
        <v>9</v>
      </c>
      <c r="S1"/>
      <c r="T1">
        <v>10</v>
      </c>
      <c r="U1"/>
    </row>
    <row r="2" spans="1:21">
      <c r="A2" s="3"/>
      <c r="B2" s="11" t="s">
        <v>1</v>
      </c>
      <c r="C2" s="12"/>
      <c r="D2" s="11" t="s">
        <v>2</v>
      </c>
      <c r="E2" s="11"/>
      <c r="F2" s="13" t="s">
        <v>3</v>
      </c>
      <c r="G2" s="11"/>
      <c r="H2" s="13" t="s">
        <v>4</v>
      </c>
      <c r="I2" s="12"/>
      <c r="J2" s="13" t="s">
        <v>5</v>
      </c>
      <c r="K2" s="17"/>
      <c r="L2" s="11" t="s">
        <v>44</v>
      </c>
      <c r="M2" s="12"/>
      <c r="N2" s="11" t="s">
        <v>7</v>
      </c>
      <c r="O2" s="12"/>
      <c r="P2" s="11" t="s">
        <v>45</v>
      </c>
      <c r="Q2" s="12"/>
      <c r="R2" s="11" t="s">
        <v>9</v>
      </c>
      <c r="S2" s="12"/>
      <c r="T2" s="11" t="s">
        <v>10</v>
      </c>
      <c r="U2" s="12"/>
    </row>
    <row r="3" spans="1:21">
      <c r="A3" s="4" t="s">
        <v>41</v>
      </c>
      <c r="B3" s="6" t="s">
        <v>42</v>
      </c>
      <c r="C3" s="8" t="s">
        <v>43</v>
      </c>
      <c r="D3" s="6" t="s">
        <v>42</v>
      </c>
      <c r="E3" s="6" t="s">
        <v>43</v>
      </c>
      <c r="F3" s="4" t="s">
        <v>42</v>
      </c>
      <c r="G3" s="6" t="s">
        <v>43</v>
      </c>
      <c r="H3" s="4" t="s">
        <v>42</v>
      </c>
      <c r="I3" s="8" t="s">
        <v>43</v>
      </c>
      <c r="J3" s="4" t="s">
        <v>42</v>
      </c>
      <c r="K3" s="14" t="s">
        <v>43</v>
      </c>
      <c r="L3" s="6" t="s">
        <v>42</v>
      </c>
      <c r="M3" s="8" t="s">
        <v>43</v>
      </c>
      <c r="N3" s="6" t="s">
        <v>42</v>
      </c>
      <c r="O3" s="8" t="s">
        <v>43</v>
      </c>
      <c r="P3" s="6" t="s">
        <v>42</v>
      </c>
      <c r="Q3" s="8" t="s">
        <v>43</v>
      </c>
      <c r="R3" s="6" t="s">
        <v>42</v>
      </c>
      <c r="S3" s="8" t="s">
        <v>43</v>
      </c>
      <c r="T3" s="6" t="s">
        <v>42</v>
      </c>
      <c r="U3" s="8" t="s">
        <v>43</v>
      </c>
    </row>
    <row r="4" spans="1:21">
      <c r="A4" s="15">
        <v>43794</v>
      </c>
      <c r="B4">
        <v>1383.35</v>
      </c>
      <c r="C4" s="8"/>
      <c r="D4">
        <v>1620.9</v>
      </c>
      <c r="E4" s="6"/>
      <c r="F4" s="4">
        <v>1192.8</v>
      </c>
      <c r="G4" s="6"/>
      <c r="H4" s="4">
        <v>256.60000000000002</v>
      </c>
      <c r="J4" s="4">
        <v>1706.15</v>
      </c>
      <c r="L4">
        <v>1706.15</v>
      </c>
      <c r="N4">
        <v>61.65</v>
      </c>
      <c r="P4">
        <v>421.3</v>
      </c>
      <c r="R4">
        <v>326.8</v>
      </c>
      <c r="T4" s="6">
        <v>201.8</v>
      </c>
    </row>
    <row r="5" spans="1:21">
      <c r="A5" s="15">
        <v>43795</v>
      </c>
      <c r="B5">
        <v>1385.5</v>
      </c>
      <c r="C5" s="26">
        <f>(B5-B4)/B4</f>
        <v>1.5541981421911238E-3</v>
      </c>
      <c r="D5">
        <v>1623.85</v>
      </c>
      <c r="E5" s="16">
        <f t="shared" ref="E5:E36" si="0">(D5-D4)/D4</f>
        <v>1.8199765562340786E-3</v>
      </c>
      <c r="F5" s="4">
        <v>1198.7</v>
      </c>
      <c r="G5" s="16">
        <f>(F5-F4)/F4</f>
        <v>4.9463447350772058E-3</v>
      </c>
      <c r="H5" s="4">
        <v>258.95</v>
      </c>
      <c r="I5" s="14">
        <f>(H5-H4)/H4</f>
        <v>9.1582229150427349E-3</v>
      </c>
      <c r="J5" s="4">
        <v>1707.15</v>
      </c>
      <c r="K5" s="14">
        <f>(J5-J4)/J4</f>
        <v>5.86114937139173E-4</v>
      </c>
      <c r="L5">
        <v>1707.15</v>
      </c>
      <c r="M5" s="14">
        <f>(L5-L4)/L4</f>
        <v>5.86114937139173E-4</v>
      </c>
      <c r="N5">
        <v>61.7</v>
      </c>
      <c r="O5" s="14">
        <f>(N5-N4)/N4</f>
        <v>8.1103000811036927E-4</v>
      </c>
      <c r="P5">
        <v>415.45</v>
      </c>
      <c r="Q5" s="14">
        <f>(P5-P4)/P4</f>
        <v>-1.3885592214573991E-2</v>
      </c>
      <c r="R5">
        <v>322.95</v>
      </c>
      <c r="S5" s="14">
        <f>(R5-R4)/R4</f>
        <v>-1.1780905752754048E-2</v>
      </c>
      <c r="T5" s="6">
        <v>203</v>
      </c>
      <c r="U5" s="14">
        <f>(T5-T4)/T4</f>
        <v>5.9464816650148097E-3</v>
      </c>
    </row>
    <row r="6" spans="1:21">
      <c r="A6" s="15">
        <v>43796</v>
      </c>
      <c r="B6">
        <v>1411.65</v>
      </c>
      <c r="C6" s="26">
        <f t="shared" ref="C6:C69" si="1">(B6-B5)/B5</f>
        <v>1.8874052688560152E-2</v>
      </c>
      <c r="D6">
        <v>1626.85</v>
      </c>
      <c r="E6" s="16">
        <f t="shared" si="0"/>
        <v>1.8474612802906673E-3</v>
      </c>
      <c r="F6" s="4">
        <v>1200.3</v>
      </c>
      <c r="G6" s="16">
        <f t="shared" ref="G6:G69" si="2">(F6-F5)/F5</f>
        <v>1.3347793442895712E-3</v>
      </c>
      <c r="H6" s="4">
        <v>259.05</v>
      </c>
      <c r="I6" s="14">
        <f t="shared" ref="I6:I69" si="3">(H6-H5)/H5</f>
        <v>3.8617493724666052E-4</v>
      </c>
      <c r="J6" s="4">
        <v>1710.3</v>
      </c>
      <c r="K6" s="14">
        <f t="shared" ref="K6:K69" si="4">(J6-J5)/J5</f>
        <v>1.845180564097978E-3</v>
      </c>
      <c r="L6">
        <v>1710.3</v>
      </c>
      <c r="M6" s="14">
        <f t="shared" ref="M6:M69" si="5">(L6-L5)/L5</f>
        <v>1.845180564097978E-3</v>
      </c>
      <c r="N6">
        <v>63.9</v>
      </c>
      <c r="O6" s="14">
        <f t="shared" ref="O6:O69" si="6">(N6-N5)/N5</f>
        <v>3.5656401944894583E-2</v>
      </c>
      <c r="P6">
        <v>443.55</v>
      </c>
      <c r="Q6" s="14">
        <f t="shared" ref="Q6:Q69" si="7">(P6-P5)/P5</f>
        <v>6.7637501504392877E-2</v>
      </c>
      <c r="R6">
        <v>327.64999999999998</v>
      </c>
      <c r="S6" s="14">
        <f t="shared" ref="S6:S69" si="8">(R6-R5)/R5</f>
        <v>1.4553336429787858E-2</v>
      </c>
      <c r="T6" s="6">
        <v>207.45</v>
      </c>
      <c r="U6" s="14">
        <f t="shared" ref="U6:U69" si="9">(T6-T5)/T5</f>
        <v>2.1921182266009795E-2</v>
      </c>
    </row>
    <row r="7" spans="1:21">
      <c r="A7" s="15">
        <v>43797</v>
      </c>
      <c r="B7">
        <v>1416.4</v>
      </c>
      <c r="C7" s="26">
        <f t="shared" si="1"/>
        <v>3.3648567279424783E-3</v>
      </c>
      <c r="D7">
        <v>1629.05</v>
      </c>
      <c r="E7" s="16">
        <f t="shared" si="0"/>
        <v>1.3523066047884229E-3</v>
      </c>
      <c r="F7" s="4">
        <v>1209.95</v>
      </c>
      <c r="G7" s="16">
        <f t="shared" si="2"/>
        <v>8.0396567524786237E-3</v>
      </c>
      <c r="H7" s="27">
        <v>259.45</v>
      </c>
      <c r="I7" s="14">
        <f t="shared" si="3"/>
        <v>1.5441034549313925E-3</v>
      </c>
      <c r="J7" s="4">
        <v>1710.7</v>
      </c>
      <c r="K7" s="14">
        <f t="shared" si="4"/>
        <v>2.3387709758527215E-4</v>
      </c>
      <c r="L7">
        <v>1710.7</v>
      </c>
      <c r="M7" s="14">
        <f t="shared" si="5"/>
        <v>2.3387709758527215E-4</v>
      </c>
      <c r="N7">
        <v>64.849999999999994</v>
      </c>
      <c r="O7" s="14">
        <f t="shared" si="6"/>
        <v>1.4866979655711984E-2</v>
      </c>
      <c r="P7">
        <v>433.2</v>
      </c>
      <c r="Q7" s="14">
        <f t="shared" si="7"/>
        <v>-2.3334460601961499E-2</v>
      </c>
      <c r="R7">
        <v>320.35000000000002</v>
      </c>
      <c r="S7" s="14">
        <f t="shared" si="8"/>
        <v>-2.2279871814435998E-2</v>
      </c>
      <c r="T7" s="6">
        <v>206.7</v>
      </c>
      <c r="U7" s="14">
        <f t="shared" si="9"/>
        <v>-3.6153289949385397E-3</v>
      </c>
    </row>
    <row r="8" spans="1:21">
      <c r="A8" s="15">
        <v>43798</v>
      </c>
      <c r="B8">
        <v>1426.4</v>
      </c>
      <c r="C8" s="26">
        <f t="shared" si="1"/>
        <v>7.0601524992939847E-3</v>
      </c>
      <c r="D8">
        <v>1634.1</v>
      </c>
      <c r="E8" s="16">
        <f t="shared" si="0"/>
        <v>3.0999662379914395E-3</v>
      </c>
      <c r="F8" s="4">
        <v>1213.2</v>
      </c>
      <c r="G8" s="16">
        <f t="shared" si="2"/>
        <v>2.6860614074961774E-3</v>
      </c>
      <c r="H8" s="4">
        <v>268.14999999999998</v>
      </c>
      <c r="I8" s="14">
        <f t="shared" si="3"/>
        <v>3.3532472538061242E-2</v>
      </c>
      <c r="J8" s="4">
        <v>1713.15</v>
      </c>
      <c r="K8" s="14">
        <f t="shared" si="4"/>
        <v>1.4321622727538699E-3</v>
      </c>
      <c r="L8">
        <v>1713.15</v>
      </c>
      <c r="M8" s="14">
        <f t="shared" si="5"/>
        <v>1.4321622727538699E-3</v>
      </c>
      <c r="N8">
        <v>65.45</v>
      </c>
      <c r="O8" s="14">
        <f t="shared" si="6"/>
        <v>9.2521202775637402E-3</v>
      </c>
      <c r="P8">
        <v>431.4</v>
      </c>
      <c r="Q8" s="14">
        <f t="shared" si="7"/>
        <v>-4.1551246537396384E-3</v>
      </c>
      <c r="R8">
        <v>317.55</v>
      </c>
      <c r="S8" s="14">
        <f t="shared" si="8"/>
        <v>-8.7404401435929799E-3</v>
      </c>
      <c r="T8" s="6">
        <v>203.85</v>
      </c>
      <c r="U8" s="14">
        <f t="shared" si="9"/>
        <v>-1.3788098693759044E-2</v>
      </c>
    </row>
    <row r="9" spans="1:21">
      <c r="A9" s="15">
        <v>43801</v>
      </c>
      <c r="B9">
        <v>1433.65</v>
      </c>
      <c r="C9" s="26">
        <f t="shared" si="1"/>
        <v>5.0827257431295568E-3</v>
      </c>
      <c r="D9">
        <v>1641.2</v>
      </c>
      <c r="E9" s="16">
        <f t="shared" si="0"/>
        <v>4.3448993329662424E-3</v>
      </c>
      <c r="F9" s="4">
        <v>1213.25</v>
      </c>
      <c r="G9" s="16">
        <f t="shared" si="2"/>
        <v>4.1213320145033401E-5</v>
      </c>
      <c r="H9" s="4">
        <v>268.35000000000002</v>
      </c>
      <c r="I9" s="14">
        <f t="shared" si="3"/>
        <v>7.4585120268523401E-4</v>
      </c>
      <c r="J9" s="4">
        <v>1714.6</v>
      </c>
      <c r="K9" s="14">
        <f t="shared" si="4"/>
        <v>8.4639406940420752E-4</v>
      </c>
      <c r="L9">
        <v>1714.6</v>
      </c>
      <c r="M9" s="14">
        <f t="shared" si="5"/>
        <v>8.4639406940420752E-4</v>
      </c>
      <c r="N9">
        <v>65.75</v>
      </c>
      <c r="O9" s="14">
        <f t="shared" si="6"/>
        <v>4.583651642475128E-3</v>
      </c>
      <c r="P9">
        <v>436.85</v>
      </c>
      <c r="Q9" s="14">
        <f t="shared" si="7"/>
        <v>1.2633286972647302E-2</v>
      </c>
      <c r="R9">
        <v>314.2</v>
      </c>
      <c r="S9" s="14">
        <f t="shared" si="8"/>
        <v>-1.0549519760667682E-2</v>
      </c>
      <c r="T9" s="6">
        <v>204.8</v>
      </c>
      <c r="U9" s="14">
        <f t="shared" si="9"/>
        <v>4.6602894285014329E-3</v>
      </c>
    </row>
    <row r="10" spans="1:21">
      <c r="A10" s="15">
        <v>43802</v>
      </c>
      <c r="B10">
        <v>1435.6</v>
      </c>
      <c r="C10" s="26">
        <f t="shared" si="1"/>
        <v>1.3601646147942789E-3</v>
      </c>
      <c r="D10">
        <v>1662.95</v>
      </c>
      <c r="E10" s="16">
        <f t="shared" si="0"/>
        <v>1.3252498172069218E-2</v>
      </c>
      <c r="F10" s="4">
        <v>1217.0999999999999</v>
      </c>
      <c r="G10" s="16">
        <f t="shared" si="2"/>
        <v>3.1732948691530261E-3</v>
      </c>
      <c r="H10" s="4">
        <v>269.7</v>
      </c>
      <c r="I10" s="14">
        <f t="shared" si="3"/>
        <v>5.0307434320848365E-3</v>
      </c>
      <c r="J10" s="4">
        <v>1715.35</v>
      </c>
      <c r="K10" s="14">
        <f t="shared" si="4"/>
        <v>4.3741980636883242E-4</v>
      </c>
      <c r="L10">
        <v>1715.35</v>
      </c>
      <c r="M10" s="14">
        <f t="shared" si="5"/>
        <v>4.3741980636883242E-4</v>
      </c>
      <c r="N10">
        <v>66.400000000000006</v>
      </c>
      <c r="O10" s="14">
        <f t="shared" si="6"/>
        <v>9.8859315589354471E-3</v>
      </c>
      <c r="P10">
        <v>434.55</v>
      </c>
      <c r="Q10" s="14">
        <f t="shared" si="7"/>
        <v>-5.2649650909923568E-3</v>
      </c>
      <c r="R10">
        <v>319.39999999999998</v>
      </c>
      <c r="S10" s="14">
        <f t="shared" si="8"/>
        <v>1.6549968173138092E-2</v>
      </c>
      <c r="T10" s="6">
        <v>207.7</v>
      </c>
      <c r="U10" s="14">
        <f t="shared" si="9"/>
        <v>1.4160156249999889E-2</v>
      </c>
    </row>
    <row r="11" spans="1:21">
      <c r="A11" s="15">
        <v>43803</v>
      </c>
      <c r="B11">
        <v>1443.75</v>
      </c>
      <c r="C11" s="26">
        <f t="shared" si="1"/>
        <v>5.6770688213987818E-3</v>
      </c>
      <c r="D11">
        <v>1667.35</v>
      </c>
      <c r="E11" s="16">
        <f t="shared" si="0"/>
        <v>2.6459003577978071E-3</v>
      </c>
      <c r="F11" s="4">
        <v>1217.1500000000001</v>
      </c>
      <c r="G11" s="16">
        <f t="shared" si="2"/>
        <v>4.1081258729916935E-5</v>
      </c>
      <c r="H11" s="4">
        <v>272.45</v>
      </c>
      <c r="I11" s="14">
        <f t="shared" si="3"/>
        <v>1.0196514645902856E-2</v>
      </c>
      <c r="J11" s="4">
        <v>1715.85</v>
      </c>
      <c r="K11" s="14">
        <f t="shared" si="4"/>
        <v>2.9148570262628622E-4</v>
      </c>
      <c r="L11">
        <v>1715.85</v>
      </c>
      <c r="M11" s="14">
        <f t="shared" si="5"/>
        <v>2.9148570262628622E-4</v>
      </c>
      <c r="N11">
        <v>66.45</v>
      </c>
      <c r="O11" s="14">
        <f t="shared" si="6"/>
        <v>7.5301204819272819E-4</v>
      </c>
      <c r="P11">
        <v>441.25</v>
      </c>
      <c r="Q11" s="14">
        <f t="shared" si="7"/>
        <v>1.5418248763088225E-2</v>
      </c>
      <c r="R11">
        <v>327.45</v>
      </c>
      <c r="S11" s="14">
        <f t="shared" si="8"/>
        <v>2.5203506574827839E-2</v>
      </c>
      <c r="T11" s="6">
        <v>211.9</v>
      </c>
      <c r="U11" s="14">
        <f t="shared" si="9"/>
        <v>2.0221473278767537E-2</v>
      </c>
    </row>
    <row r="12" spans="1:21">
      <c r="A12" s="15">
        <v>43804</v>
      </c>
      <c r="B12">
        <v>1444.95</v>
      </c>
      <c r="C12" s="26">
        <f t="shared" si="1"/>
        <v>8.3116883116886265E-4</v>
      </c>
      <c r="D12">
        <v>1676.55</v>
      </c>
      <c r="E12" s="16">
        <f t="shared" si="0"/>
        <v>5.5177377275317397E-3</v>
      </c>
      <c r="F12" s="4">
        <v>1219.3499999999999</v>
      </c>
      <c r="G12" s="16">
        <f t="shared" si="2"/>
        <v>1.8075011296880565E-3</v>
      </c>
      <c r="H12" s="4">
        <v>276.7</v>
      </c>
      <c r="I12" s="14">
        <f t="shared" si="3"/>
        <v>1.5599192512387595E-2</v>
      </c>
      <c r="J12" s="4">
        <v>1716.65</v>
      </c>
      <c r="K12" s="14">
        <f t="shared" si="4"/>
        <v>4.6624122155210652E-4</v>
      </c>
      <c r="L12">
        <v>1716.65</v>
      </c>
      <c r="M12" s="14">
        <f t="shared" si="5"/>
        <v>4.6624122155210652E-4</v>
      </c>
      <c r="N12">
        <v>66.650000000000006</v>
      </c>
      <c r="O12" s="14">
        <f t="shared" si="6"/>
        <v>3.0097817908202084E-3</v>
      </c>
      <c r="P12">
        <v>447.95</v>
      </c>
      <c r="Q12" s="14">
        <f t="shared" si="7"/>
        <v>1.5184135977337084E-2</v>
      </c>
      <c r="R12">
        <v>320.2</v>
      </c>
      <c r="S12" s="14">
        <f t="shared" si="8"/>
        <v>-2.214078485264926E-2</v>
      </c>
      <c r="T12" s="6">
        <v>213.05</v>
      </c>
      <c r="U12" s="14">
        <f t="shared" si="9"/>
        <v>5.4270882491741657E-3</v>
      </c>
    </row>
    <row r="13" spans="1:21">
      <c r="A13" s="15">
        <v>43805</v>
      </c>
      <c r="B13">
        <v>1448.5</v>
      </c>
      <c r="C13" s="26">
        <f t="shared" si="1"/>
        <v>2.4568324163465548E-3</v>
      </c>
      <c r="D13">
        <v>1678.35</v>
      </c>
      <c r="E13" s="16">
        <f t="shared" si="0"/>
        <v>1.0736333542095103E-3</v>
      </c>
      <c r="F13" s="4">
        <v>1223.2</v>
      </c>
      <c r="G13" s="16">
        <f t="shared" si="2"/>
        <v>3.1574199368517132E-3</v>
      </c>
      <c r="H13" s="4">
        <v>276.85000000000002</v>
      </c>
      <c r="I13" s="14">
        <f t="shared" si="3"/>
        <v>5.4210336104096172E-4</v>
      </c>
      <c r="J13" s="4">
        <v>1720.3</v>
      </c>
      <c r="K13" s="14">
        <f t="shared" si="4"/>
        <v>2.126234235283758E-3</v>
      </c>
      <c r="L13">
        <v>1720.3</v>
      </c>
      <c r="M13" s="14">
        <f t="shared" si="5"/>
        <v>2.126234235283758E-3</v>
      </c>
      <c r="N13">
        <v>67.900000000000006</v>
      </c>
      <c r="O13" s="14">
        <f t="shared" si="6"/>
        <v>1.8754688672168042E-2</v>
      </c>
      <c r="P13">
        <v>444.1</v>
      </c>
      <c r="Q13" s="14">
        <f t="shared" si="7"/>
        <v>-8.5947092309408765E-3</v>
      </c>
      <c r="R13">
        <v>324.35000000000002</v>
      </c>
      <c r="S13" s="14">
        <f t="shared" si="8"/>
        <v>1.2960649594003854E-2</v>
      </c>
      <c r="T13" s="6">
        <v>212.6</v>
      </c>
      <c r="U13" s="14">
        <f t="shared" si="9"/>
        <v>-2.1121802393805071E-3</v>
      </c>
    </row>
    <row r="14" spans="1:21">
      <c r="A14" s="15">
        <v>43808</v>
      </c>
      <c r="B14">
        <v>1452.75</v>
      </c>
      <c r="C14" s="26">
        <f t="shared" si="1"/>
        <v>2.9340697273041077E-3</v>
      </c>
      <c r="D14">
        <v>1683.2</v>
      </c>
      <c r="E14" s="16">
        <f t="shared" si="0"/>
        <v>2.8897429022552725E-3</v>
      </c>
      <c r="F14" s="4">
        <v>1226.05</v>
      </c>
      <c r="G14" s="16">
        <f t="shared" si="2"/>
        <v>2.3299542184433528E-3</v>
      </c>
      <c r="H14" s="4">
        <v>278.3</v>
      </c>
      <c r="I14" s="14">
        <f t="shared" si="3"/>
        <v>5.2374932273794063E-3</v>
      </c>
      <c r="J14" s="4">
        <v>1724.4</v>
      </c>
      <c r="K14" s="14">
        <f t="shared" si="4"/>
        <v>2.3833052374586622E-3</v>
      </c>
      <c r="L14">
        <v>1724.4</v>
      </c>
      <c r="M14" s="14">
        <f t="shared" si="5"/>
        <v>2.3833052374586622E-3</v>
      </c>
      <c r="N14">
        <v>68.3</v>
      </c>
      <c r="O14" s="14">
        <f t="shared" si="6"/>
        <v>5.8910162002944249E-3</v>
      </c>
      <c r="P14">
        <v>443.8</v>
      </c>
      <c r="Q14" s="14">
        <f t="shared" si="7"/>
        <v>-6.7552353073634618E-4</v>
      </c>
      <c r="R14">
        <v>318.5</v>
      </c>
      <c r="S14" s="14">
        <f t="shared" si="8"/>
        <v>-1.8036072144288647E-2</v>
      </c>
      <c r="T14" s="6">
        <v>210.55</v>
      </c>
      <c r="U14" s="14">
        <f t="shared" si="9"/>
        <v>-9.6425211665097984E-3</v>
      </c>
    </row>
    <row r="15" spans="1:21">
      <c r="A15" s="15">
        <v>43809</v>
      </c>
      <c r="B15">
        <v>1457.8</v>
      </c>
      <c r="C15" s="26">
        <f t="shared" si="1"/>
        <v>3.4761658922732434E-3</v>
      </c>
      <c r="D15">
        <v>1688.05</v>
      </c>
      <c r="E15" s="16">
        <f t="shared" si="0"/>
        <v>2.8814163498098316E-3</v>
      </c>
      <c r="F15" s="4">
        <v>1226.3</v>
      </c>
      <c r="G15" s="16">
        <f t="shared" si="2"/>
        <v>2.0390685534847682E-4</v>
      </c>
      <c r="H15" s="4">
        <v>285.10000000000002</v>
      </c>
      <c r="I15" s="14">
        <f t="shared" si="3"/>
        <v>2.4434063959755701E-2</v>
      </c>
      <c r="J15" s="4">
        <v>1726.35</v>
      </c>
      <c r="K15" s="14">
        <f t="shared" si="4"/>
        <v>1.1308281141265471E-3</v>
      </c>
      <c r="L15">
        <v>1726.35</v>
      </c>
      <c r="M15" s="14">
        <f t="shared" si="5"/>
        <v>1.1308281141265471E-3</v>
      </c>
      <c r="N15">
        <v>68.7</v>
      </c>
      <c r="O15" s="14">
        <f t="shared" si="6"/>
        <v>5.8565153733529385E-3</v>
      </c>
      <c r="P15">
        <v>471</v>
      </c>
      <c r="Q15" s="14">
        <f t="shared" si="7"/>
        <v>6.1288868859846753E-2</v>
      </c>
      <c r="R15">
        <v>320.55</v>
      </c>
      <c r="S15" s="14">
        <f t="shared" si="8"/>
        <v>6.4364207221350436E-3</v>
      </c>
      <c r="T15" s="6">
        <v>213.4</v>
      </c>
      <c r="U15" s="14">
        <f t="shared" si="9"/>
        <v>1.3535977202564683E-2</v>
      </c>
    </row>
    <row r="16" spans="1:21">
      <c r="A16" s="15">
        <v>43810</v>
      </c>
      <c r="B16">
        <v>1467.4</v>
      </c>
      <c r="C16" s="26">
        <f t="shared" si="1"/>
        <v>6.5852654685142932E-3</v>
      </c>
      <c r="D16">
        <v>1692.9</v>
      </c>
      <c r="E16" s="16">
        <f t="shared" si="0"/>
        <v>2.8731376440272126E-3</v>
      </c>
      <c r="F16" s="4">
        <v>1227.2</v>
      </c>
      <c r="G16" s="16">
        <f t="shared" si="2"/>
        <v>7.3391502894894483E-4</v>
      </c>
      <c r="H16" s="4">
        <v>288.2</v>
      </c>
      <c r="I16" s="14">
        <f t="shared" si="3"/>
        <v>1.0873377762188585E-2</v>
      </c>
      <c r="J16" s="4">
        <v>1728.8</v>
      </c>
      <c r="K16" s="14">
        <f t="shared" si="4"/>
        <v>1.4191791930952852E-3</v>
      </c>
      <c r="L16">
        <v>1728.8</v>
      </c>
      <c r="M16" s="14">
        <f t="shared" si="5"/>
        <v>1.4191791930952852E-3</v>
      </c>
      <c r="N16">
        <v>68.849999999999994</v>
      </c>
      <c r="O16" s="14">
        <f t="shared" si="6"/>
        <v>2.1834061135369938E-3</v>
      </c>
      <c r="P16">
        <v>477.6</v>
      </c>
      <c r="Q16" s="14">
        <f t="shared" si="7"/>
        <v>1.4012738853503234E-2</v>
      </c>
      <c r="R16">
        <v>321.95</v>
      </c>
      <c r="S16" s="14">
        <f t="shared" si="8"/>
        <v>4.36749337076892E-3</v>
      </c>
      <c r="T16" s="6">
        <v>213.55</v>
      </c>
      <c r="U16" s="14">
        <f t="shared" si="9"/>
        <v>7.0290534208062639E-4</v>
      </c>
    </row>
    <row r="17" spans="1:21">
      <c r="A17" s="15">
        <v>43811</v>
      </c>
      <c r="B17">
        <v>1470.3</v>
      </c>
      <c r="C17" s="26">
        <f t="shared" si="1"/>
        <v>1.9762845849801442E-3</v>
      </c>
      <c r="D17">
        <v>1697.65</v>
      </c>
      <c r="E17" s="16">
        <f t="shared" si="0"/>
        <v>2.8058361391694723E-3</v>
      </c>
      <c r="F17" s="4">
        <v>1229.8</v>
      </c>
      <c r="G17" s="16">
        <f t="shared" si="2"/>
        <v>2.118644067796536E-3</v>
      </c>
      <c r="H17" s="4">
        <v>290.5</v>
      </c>
      <c r="I17" s="14">
        <f t="shared" si="3"/>
        <v>7.9805690492713785E-3</v>
      </c>
      <c r="J17" s="4">
        <v>1731.45</v>
      </c>
      <c r="K17" s="14">
        <f t="shared" si="4"/>
        <v>1.5328551596483636E-3</v>
      </c>
      <c r="L17">
        <v>1731.45</v>
      </c>
      <c r="M17" s="14">
        <f t="shared" si="5"/>
        <v>1.5328551596483636E-3</v>
      </c>
      <c r="N17">
        <v>68.95</v>
      </c>
      <c r="O17" s="14">
        <f t="shared" si="6"/>
        <v>1.4524328249819686E-3</v>
      </c>
      <c r="P17">
        <v>475.05</v>
      </c>
      <c r="Q17" s="14">
        <f t="shared" si="7"/>
        <v>-5.3391959798995206E-3</v>
      </c>
      <c r="R17">
        <v>311</v>
      </c>
      <c r="S17" s="14">
        <f t="shared" si="8"/>
        <v>-3.4011492467774462E-2</v>
      </c>
      <c r="T17" s="6">
        <v>216.45</v>
      </c>
      <c r="U17" s="14">
        <f t="shared" si="9"/>
        <v>1.3579957855303101E-2</v>
      </c>
    </row>
    <row r="18" spans="1:21">
      <c r="A18" s="15">
        <v>43812</v>
      </c>
      <c r="B18">
        <v>1471.75</v>
      </c>
      <c r="C18" s="26">
        <f t="shared" si="1"/>
        <v>9.8619329388563264E-4</v>
      </c>
      <c r="D18">
        <v>1699.5</v>
      </c>
      <c r="E18" s="16">
        <f t="shared" si="0"/>
        <v>1.0897417017641498E-3</v>
      </c>
      <c r="F18" s="4">
        <v>1235.8499999999999</v>
      </c>
      <c r="G18" s="16">
        <f t="shared" si="2"/>
        <v>4.91949910554558E-3</v>
      </c>
      <c r="H18" s="4">
        <v>290.85000000000002</v>
      </c>
      <c r="I18" s="14">
        <f t="shared" si="3"/>
        <v>1.2048192771085119E-3</v>
      </c>
      <c r="J18" s="4">
        <v>1736.45</v>
      </c>
      <c r="K18" s="14">
        <f t="shared" si="4"/>
        <v>2.8877530393600736E-3</v>
      </c>
      <c r="L18">
        <v>1736.45</v>
      </c>
      <c r="M18" s="14">
        <f t="shared" si="5"/>
        <v>2.8877530393600736E-3</v>
      </c>
      <c r="N18">
        <v>69.3</v>
      </c>
      <c r="O18" s="14">
        <f t="shared" si="6"/>
        <v>5.0761421319796126E-3</v>
      </c>
      <c r="P18">
        <v>451.9</v>
      </c>
      <c r="Q18" s="14">
        <f t="shared" si="7"/>
        <v>-4.8731712451320984E-2</v>
      </c>
      <c r="R18">
        <v>306.25</v>
      </c>
      <c r="S18" s="14">
        <f t="shared" si="8"/>
        <v>-1.5273311897106109E-2</v>
      </c>
      <c r="T18" s="6">
        <v>215.65</v>
      </c>
      <c r="U18" s="14">
        <f t="shared" si="9"/>
        <v>-3.6960036960036174E-3</v>
      </c>
    </row>
    <row r="19" spans="1:21">
      <c r="A19" s="15">
        <v>43815</v>
      </c>
      <c r="B19">
        <v>1474.15</v>
      </c>
      <c r="C19" s="26">
        <f t="shared" si="1"/>
        <v>1.6307117377272573E-3</v>
      </c>
      <c r="D19">
        <v>1703.35</v>
      </c>
      <c r="E19" s="16">
        <f t="shared" si="0"/>
        <v>2.2653721682847363E-3</v>
      </c>
      <c r="F19" s="4">
        <v>1239.8</v>
      </c>
      <c r="G19" s="16">
        <f t="shared" si="2"/>
        <v>3.1961807662742613E-3</v>
      </c>
      <c r="H19" s="4">
        <v>291.25</v>
      </c>
      <c r="I19" s="14">
        <f t="shared" si="3"/>
        <v>1.3752793536186256E-3</v>
      </c>
      <c r="J19" s="4">
        <v>1738.2</v>
      </c>
      <c r="K19" s="14">
        <f t="shared" si="4"/>
        <v>1.0078032768003685E-3</v>
      </c>
      <c r="L19">
        <v>1738.2</v>
      </c>
      <c r="M19" s="14">
        <f t="shared" si="5"/>
        <v>1.0078032768003685E-3</v>
      </c>
      <c r="N19">
        <v>69.95</v>
      </c>
      <c r="O19" s="14">
        <f t="shared" si="6"/>
        <v>9.3795093795094615E-3</v>
      </c>
      <c r="P19">
        <v>436.05</v>
      </c>
      <c r="Q19" s="14">
        <f t="shared" si="7"/>
        <v>-3.5074131445009885E-2</v>
      </c>
      <c r="R19">
        <v>298.10000000000002</v>
      </c>
      <c r="S19" s="14">
        <f t="shared" si="8"/>
        <v>-2.661224489795911E-2</v>
      </c>
      <c r="T19" s="6">
        <v>207.6</v>
      </c>
      <c r="U19" s="14">
        <f t="shared" si="9"/>
        <v>-3.7329005332715097E-2</v>
      </c>
    </row>
    <row r="20" spans="1:21">
      <c r="A20" s="15">
        <v>43816</v>
      </c>
      <c r="B20">
        <v>1478.25</v>
      </c>
      <c r="C20" s="26">
        <f t="shared" si="1"/>
        <v>2.7812637791268927E-3</v>
      </c>
      <c r="D20">
        <v>1704.55</v>
      </c>
      <c r="E20" s="16">
        <f t="shared" si="0"/>
        <v>7.0449408518510317E-4</v>
      </c>
      <c r="F20" s="4">
        <v>1240.3</v>
      </c>
      <c r="G20" s="16">
        <f t="shared" si="2"/>
        <v>4.0329085336344571E-4</v>
      </c>
      <c r="H20" s="4">
        <v>293.85000000000002</v>
      </c>
      <c r="I20" s="14">
        <f t="shared" si="3"/>
        <v>8.9270386266095195E-3</v>
      </c>
      <c r="J20" s="4">
        <v>1738.25</v>
      </c>
      <c r="K20" s="14">
        <f t="shared" si="4"/>
        <v>2.8765389483347443E-5</v>
      </c>
      <c r="L20">
        <v>1738.25</v>
      </c>
      <c r="M20" s="14">
        <f t="shared" si="5"/>
        <v>2.8765389483347443E-5</v>
      </c>
      <c r="N20">
        <v>70.099999999999994</v>
      </c>
      <c r="O20" s="14">
        <f t="shared" si="6"/>
        <v>2.1443888491778623E-3</v>
      </c>
      <c r="P20">
        <v>423.8</v>
      </c>
      <c r="Q20" s="14">
        <f t="shared" si="7"/>
        <v>-2.8093108588464626E-2</v>
      </c>
      <c r="R20">
        <v>302.60000000000002</v>
      </c>
      <c r="S20" s="14">
        <f t="shared" si="8"/>
        <v>1.5095605501509559E-2</v>
      </c>
      <c r="T20" s="6">
        <v>219</v>
      </c>
      <c r="U20" s="14">
        <f t="shared" si="9"/>
        <v>5.4913294797687889E-2</v>
      </c>
    </row>
    <row r="21" spans="1:21">
      <c r="A21" s="15">
        <v>43817</v>
      </c>
      <c r="B21">
        <v>1479.85</v>
      </c>
      <c r="C21" s="26">
        <f t="shared" si="1"/>
        <v>1.0823608997124364E-3</v>
      </c>
      <c r="D21">
        <v>1707.35</v>
      </c>
      <c r="E21" s="16">
        <f t="shared" si="0"/>
        <v>1.6426622862338767E-3</v>
      </c>
      <c r="F21" s="4">
        <v>1240.5999999999999</v>
      </c>
      <c r="G21" s="16">
        <f t="shared" si="2"/>
        <v>2.4187696525030601E-4</v>
      </c>
      <c r="H21" s="4">
        <v>294.39999999999998</v>
      </c>
      <c r="I21" s="14">
        <f t="shared" si="3"/>
        <v>1.8717032499573063E-3</v>
      </c>
      <c r="J21" s="4">
        <v>1743.95</v>
      </c>
      <c r="K21" s="14">
        <f t="shared" si="4"/>
        <v>3.2791600747878874E-3</v>
      </c>
      <c r="L21">
        <v>1743.95</v>
      </c>
      <c r="M21" s="14">
        <f t="shared" si="5"/>
        <v>3.2791600747878874E-3</v>
      </c>
      <c r="N21">
        <v>70.25</v>
      </c>
      <c r="O21" s="14">
        <f t="shared" si="6"/>
        <v>2.1398002853067859E-3</v>
      </c>
      <c r="P21">
        <v>438.7</v>
      </c>
      <c r="Q21" s="14">
        <f t="shared" si="7"/>
        <v>3.5158093440301977E-2</v>
      </c>
      <c r="R21">
        <v>318.45</v>
      </c>
      <c r="S21" s="14">
        <f t="shared" si="8"/>
        <v>5.2379378717779132E-2</v>
      </c>
      <c r="T21" s="6">
        <v>235.15</v>
      </c>
      <c r="U21" s="14">
        <f t="shared" si="9"/>
        <v>7.3744292237442943E-2</v>
      </c>
    </row>
    <row r="22" spans="1:21">
      <c r="A22" s="15">
        <v>43818</v>
      </c>
      <c r="B22">
        <v>1485.95</v>
      </c>
      <c r="C22" s="26">
        <f t="shared" si="1"/>
        <v>4.1220393958848103E-3</v>
      </c>
      <c r="D22">
        <v>1708.25</v>
      </c>
      <c r="E22" s="16">
        <f t="shared" si="0"/>
        <v>5.2713269101244088E-4</v>
      </c>
      <c r="F22" s="4">
        <v>1240.8499999999999</v>
      </c>
      <c r="G22" s="16">
        <f t="shared" si="2"/>
        <v>2.0151539577623732E-4</v>
      </c>
      <c r="H22" s="4">
        <v>295.89999999999998</v>
      </c>
      <c r="I22" s="14">
        <f t="shared" si="3"/>
        <v>5.095108695652174E-3</v>
      </c>
      <c r="J22" s="4">
        <v>1745.4</v>
      </c>
      <c r="K22" s="14">
        <f t="shared" si="4"/>
        <v>8.3144585567249368E-4</v>
      </c>
      <c r="L22">
        <v>1745.4</v>
      </c>
      <c r="M22" s="14">
        <f t="shared" si="5"/>
        <v>8.3144585567249368E-4</v>
      </c>
      <c r="N22">
        <v>70.25</v>
      </c>
      <c r="O22" s="14">
        <f t="shared" si="6"/>
        <v>0</v>
      </c>
      <c r="P22">
        <v>448.55</v>
      </c>
      <c r="Q22" s="14">
        <f t="shared" si="7"/>
        <v>2.2452701162525696E-2</v>
      </c>
      <c r="R22">
        <v>310.7</v>
      </c>
      <c r="S22" s="14">
        <f t="shared" si="8"/>
        <v>-2.4336630554247136E-2</v>
      </c>
      <c r="T22" s="6">
        <v>234.05</v>
      </c>
      <c r="U22" s="14">
        <f t="shared" si="9"/>
        <v>-4.6778651924303397E-3</v>
      </c>
    </row>
    <row r="23" spans="1:21">
      <c r="A23" s="15">
        <v>43819</v>
      </c>
      <c r="B23">
        <v>1487.6</v>
      </c>
      <c r="C23" s="26">
        <f t="shared" si="1"/>
        <v>1.1104007537264804E-3</v>
      </c>
      <c r="D23">
        <v>1710.3</v>
      </c>
      <c r="E23" s="16">
        <f t="shared" si="0"/>
        <v>1.2000585394409218E-3</v>
      </c>
      <c r="F23" s="4">
        <v>1240.95</v>
      </c>
      <c r="G23" s="16">
        <f t="shared" si="2"/>
        <v>8.0589918201342972E-5</v>
      </c>
      <c r="H23" s="4">
        <v>296.3</v>
      </c>
      <c r="I23" s="14">
        <f t="shared" si="3"/>
        <v>1.3518080432579729E-3</v>
      </c>
      <c r="J23" s="4">
        <v>1750.65</v>
      </c>
      <c r="K23" s="14">
        <f t="shared" si="4"/>
        <v>3.0079064970780335E-3</v>
      </c>
      <c r="L23">
        <v>1750.65</v>
      </c>
      <c r="M23" s="14">
        <f t="shared" si="5"/>
        <v>3.0079064970780335E-3</v>
      </c>
      <c r="N23">
        <v>70.3</v>
      </c>
      <c r="O23" s="14">
        <f t="shared" si="6"/>
        <v>7.1174377224195238E-4</v>
      </c>
      <c r="P23">
        <v>452.2</v>
      </c>
      <c r="Q23" s="14">
        <f t="shared" si="7"/>
        <v>8.1373314011815336E-3</v>
      </c>
      <c r="R23">
        <v>316.45</v>
      </c>
      <c r="S23" s="14">
        <f t="shared" si="8"/>
        <v>1.8506598004505954E-2</v>
      </c>
      <c r="T23" s="6">
        <v>236.65</v>
      </c>
      <c r="U23" s="14">
        <f t="shared" si="9"/>
        <v>1.1108737449262954E-2</v>
      </c>
    </row>
    <row r="24" spans="1:21">
      <c r="A24" s="15">
        <v>43822</v>
      </c>
      <c r="B24">
        <v>1501.5</v>
      </c>
      <c r="C24" s="26">
        <f t="shared" si="1"/>
        <v>9.3439096531326236E-3</v>
      </c>
      <c r="D24">
        <v>1711.3</v>
      </c>
      <c r="E24" s="16">
        <f t="shared" si="0"/>
        <v>5.8469274396304746E-4</v>
      </c>
      <c r="F24" s="4">
        <v>1241.4000000000001</v>
      </c>
      <c r="G24" s="16">
        <f t="shared" si="2"/>
        <v>3.6262540795362058E-4</v>
      </c>
      <c r="H24" s="4">
        <v>297.14999999999998</v>
      </c>
      <c r="I24" s="14">
        <f t="shared" si="3"/>
        <v>2.8687141410731216E-3</v>
      </c>
      <c r="J24" s="4">
        <v>1751.4</v>
      </c>
      <c r="K24" s="14">
        <f t="shared" si="4"/>
        <v>4.2841230400137087E-4</v>
      </c>
      <c r="L24">
        <v>1751.4</v>
      </c>
      <c r="M24" s="14">
        <f t="shared" si="5"/>
        <v>4.2841230400137087E-4</v>
      </c>
      <c r="N24">
        <v>70.5</v>
      </c>
      <c r="O24" s="14">
        <f t="shared" si="6"/>
        <v>2.8449502133713065E-3</v>
      </c>
      <c r="P24">
        <v>446.25</v>
      </c>
      <c r="Q24" s="14">
        <f t="shared" si="7"/>
        <v>-1.315789473684208E-2</v>
      </c>
      <c r="R24">
        <v>315.10000000000002</v>
      </c>
      <c r="S24" s="14">
        <f t="shared" si="8"/>
        <v>-4.2660767893821011E-3</v>
      </c>
      <c r="T24" s="6">
        <v>230.75</v>
      </c>
      <c r="U24" s="14">
        <f t="shared" si="9"/>
        <v>-2.4931333192478367E-2</v>
      </c>
    </row>
    <row r="25" spans="1:21">
      <c r="A25" s="15">
        <v>43823</v>
      </c>
      <c r="B25">
        <v>1503.8</v>
      </c>
      <c r="C25" s="26">
        <f t="shared" si="1"/>
        <v>1.5318015318015014E-3</v>
      </c>
      <c r="D25">
        <v>1714.2</v>
      </c>
      <c r="E25" s="16">
        <f t="shared" si="0"/>
        <v>1.6946181265704967E-3</v>
      </c>
      <c r="F25" s="4">
        <v>1242.2</v>
      </c>
      <c r="G25" s="16">
        <f t="shared" si="2"/>
        <v>6.4443370388267635E-4</v>
      </c>
      <c r="H25" s="4">
        <v>299.35000000000002</v>
      </c>
      <c r="I25" s="14">
        <f t="shared" si="3"/>
        <v>7.4036681810534938E-3</v>
      </c>
      <c r="J25" s="4">
        <v>1755.35</v>
      </c>
      <c r="K25" s="14">
        <f t="shared" si="4"/>
        <v>2.2553385862737339E-3</v>
      </c>
      <c r="L25">
        <v>1755.35</v>
      </c>
      <c r="M25" s="14">
        <f t="shared" si="5"/>
        <v>2.2553385862737339E-3</v>
      </c>
      <c r="N25">
        <v>70.599999999999994</v>
      </c>
      <c r="O25" s="14">
        <f t="shared" si="6"/>
        <v>1.4184397163119762E-3</v>
      </c>
      <c r="P25">
        <v>462.45</v>
      </c>
      <c r="Q25" s="14">
        <f t="shared" si="7"/>
        <v>3.6302521008403338E-2</v>
      </c>
      <c r="R25">
        <v>316.2</v>
      </c>
      <c r="S25" s="14">
        <f t="shared" si="8"/>
        <v>3.4909552523007484E-3</v>
      </c>
      <c r="T25" s="6">
        <v>234.6</v>
      </c>
      <c r="U25" s="14">
        <f t="shared" si="9"/>
        <v>1.6684723726977223E-2</v>
      </c>
    </row>
    <row r="26" spans="1:21">
      <c r="A26" s="15">
        <v>43825</v>
      </c>
      <c r="B26">
        <v>1506.55</v>
      </c>
      <c r="C26" s="26">
        <f t="shared" si="1"/>
        <v>1.8287006250831228E-3</v>
      </c>
      <c r="D26">
        <v>1714.25</v>
      </c>
      <c r="E26" s="16">
        <f t="shared" si="0"/>
        <v>2.9168125072893783E-5</v>
      </c>
      <c r="F26" s="4">
        <v>1242.95</v>
      </c>
      <c r="G26" s="16">
        <f t="shared" si="2"/>
        <v>6.037675092577685E-4</v>
      </c>
      <c r="H26" s="4">
        <v>300.05</v>
      </c>
      <c r="I26" s="14">
        <f t="shared" si="3"/>
        <v>2.3383998663771125E-3</v>
      </c>
      <c r="J26" s="4">
        <v>1772.55</v>
      </c>
      <c r="K26" s="14">
        <f t="shared" si="4"/>
        <v>9.7986156606944749E-3</v>
      </c>
      <c r="L26">
        <v>1772.55</v>
      </c>
      <c r="M26" s="14">
        <f t="shared" si="5"/>
        <v>9.7986156606944749E-3</v>
      </c>
      <c r="N26">
        <v>71.150000000000006</v>
      </c>
      <c r="O26" s="14">
        <f t="shared" si="6"/>
        <v>7.790368271954836E-3</v>
      </c>
      <c r="P26">
        <v>483.4</v>
      </c>
      <c r="Q26" s="14">
        <f t="shared" si="7"/>
        <v>4.5302194831873692E-2</v>
      </c>
      <c r="R26">
        <v>324.05</v>
      </c>
      <c r="S26" s="14">
        <f t="shared" si="8"/>
        <v>2.4826059456040554E-2</v>
      </c>
      <c r="T26" s="6">
        <v>238.15</v>
      </c>
      <c r="U26" s="14">
        <f t="shared" si="9"/>
        <v>1.5132139812446767E-2</v>
      </c>
    </row>
    <row r="27" spans="1:21">
      <c r="A27" s="15">
        <v>43826</v>
      </c>
      <c r="B27">
        <v>1509.6</v>
      </c>
      <c r="C27" s="26">
        <f t="shared" si="1"/>
        <v>2.0244930470279475E-3</v>
      </c>
      <c r="D27">
        <v>1716.05</v>
      </c>
      <c r="E27" s="16">
        <f t="shared" si="0"/>
        <v>1.0500218754557122E-3</v>
      </c>
      <c r="F27" s="4">
        <v>1244.3499999999999</v>
      </c>
      <c r="G27" s="16">
        <f t="shared" si="2"/>
        <v>1.1263526288264722E-3</v>
      </c>
      <c r="H27" s="4">
        <v>301</v>
      </c>
      <c r="I27" s="14">
        <f t="shared" si="3"/>
        <v>3.1661389768371556E-3</v>
      </c>
      <c r="J27" s="4">
        <v>1776.1</v>
      </c>
      <c r="K27" s="14">
        <f t="shared" si="4"/>
        <v>2.0027643790019771E-3</v>
      </c>
      <c r="L27">
        <v>1776.1</v>
      </c>
      <c r="M27" s="14">
        <f t="shared" si="5"/>
        <v>2.0027643790019771E-3</v>
      </c>
      <c r="N27">
        <v>71.349999999999994</v>
      </c>
      <c r="O27" s="14">
        <f t="shared" si="6"/>
        <v>2.8109627547433396E-3</v>
      </c>
      <c r="P27">
        <v>480.25</v>
      </c>
      <c r="Q27" s="14">
        <f t="shared" si="7"/>
        <v>-6.5163425734380996E-3</v>
      </c>
      <c r="R27">
        <v>323.2</v>
      </c>
      <c r="S27" s="14">
        <f t="shared" si="8"/>
        <v>-2.6230519981485039E-3</v>
      </c>
      <c r="T27" s="6">
        <v>237.9</v>
      </c>
      <c r="U27" s="14">
        <f t="shared" si="9"/>
        <v>-1.0497585555322277E-3</v>
      </c>
    </row>
    <row r="28" spans="1:21">
      <c r="A28" s="15">
        <v>43829</v>
      </c>
      <c r="B28">
        <v>1513.15</v>
      </c>
      <c r="C28" s="26">
        <f t="shared" si="1"/>
        <v>2.3516163222046783E-3</v>
      </c>
      <c r="D28">
        <v>1716.3</v>
      </c>
      <c r="E28" s="16">
        <f t="shared" si="0"/>
        <v>1.4568340083330906E-4</v>
      </c>
      <c r="F28" s="4">
        <v>1244.55</v>
      </c>
      <c r="G28" s="16">
        <f t="shared" si="2"/>
        <v>1.6072648370638927E-4</v>
      </c>
      <c r="H28" s="4">
        <v>301.14999999999998</v>
      </c>
      <c r="I28" s="14">
        <f t="shared" si="3"/>
        <v>4.9833887043181817E-4</v>
      </c>
      <c r="J28" s="4">
        <v>1778.45</v>
      </c>
      <c r="K28" s="14">
        <f t="shared" si="4"/>
        <v>1.3231236979900549E-3</v>
      </c>
      <c r="L28">
        <v>1778.45</v>
      </c>
      <c r="M28" s="14">
        <f t="shared" si="5"/>
        <v>1.3231236979900549E-3</v>
      </c>
      <c r="N28">
        <v>71.8</v>
      </c>
      <c r="O28" s="14">
        <f t="shared" si="6"/>
        <v>6.3069376313945741E-3</v>
      </c>
      <c r="P28">
        <v>475.05</v>
      </c>
      <c r="Q28" s="14">
        <f t="shared" si="7"/>
        <v>-1.0827693909422152E-2</v>
      </c>
      <c r="R28">
        <v>316.14999999999998</v>
      </c>
      <c r="S28" s="14">
        <f t="shared" si="8"/>
        <v>-2.1813118811881225E-2</v>
      </c>
      <c r="T28" s="6">
        <v>238.05</v>
      </c>
      <c r="U28" s="14">
        <f t="shared" si="9"/>
        <v>6.3051702395967076E-4</v>
      </c>
    </row>
    <row r="29" spans="1:21">
      <c r="A29" s="15">
        <v>43830</v>
      </c>
      <c r="B29">
        <v>1514.05</v>
      </c>
      <c r="C29" s="26">
        <f t="shared" si="1"/>
        <v>5.947857119253633E-4</v>
      </c>
      <c r="D29">
        <v>1719.6</v>
      </c>
      <c r="E29" s="16">
        <f t="shared" si="0"/>
        <v>1.9227407795839623E-3</v>
      </c>
      <c r="F29" s="4">
        <v>1244.6500000000001</v>
      </c>
      <c r="G29" s="16">
        <f t="shared" si="2"/>
        <v>8.0350327427693887E-5</v>
      </c>
      <c r="H29" s="4">
        <v>302.25</v>
      </c>
      <c r="I29" s="14">
        <f t="shared" si="3"/>
        <v>3.6526647849909441E-3</v>
      </c>
      <c r="J29" s="4">
        <v>1779.1</v>
      </c>
      <c r="K29" s="14">
        <f t="shared" si="4"/>
        <v>3.6548680030355849E-4</v>
      </c>
      <c r="L29">
        <v>1779.1</v>
      </c>
      <c r="M29" s="14">
        <f t="shared" si="5"/>
        <v>3.6548680030355849E-4</v>
      </c>
      <c r="N29">
        <v>72.599999999999994</v>
      </c>
      <c r="O29" s="14">
        <f t="shared" si="6"/>
        <v>1.1142061281337007E-2</v>
      </c>
      <c r="P29">
        <v>476.15</v>
      </c>
      <c r="Q29" s="14">
        <f t="shared" si="7"/>
        <v>2.3155457320281356E-3</v>
      </c>
      <c r="R29">
        <v>313.7</v>
      </c>
      <c r="S29" s="14">
        <f t="shared" si="8"/>
        <v>-7.7494860034793261E-3</v>
      </c>
      <c r="T29" s="6">
        <v>238.45</v>
      </c>
      <c r="U29" s="14">
        <f t="shared" si="9"/>
        <v>1.6803192606594298E-3</v>
      </c>
    </row>
    <row r="30" spans="1:21">
      <c r="A30" s="15">
        <v>43831</v>
      </c>
      <c r="B30">
        <v>1515.4</v>
      </c>
      <c r="C30" s="26">
        <f t="shared" si="1"/>
        <v>8.9164822826203654E-4</v>
      </c>
      <c r="D30">
        <v>1722.4</v>
      </c>
      <c r="E30" s="16">
        <f t="shared" si="0"/>
        <v>1.6282856478251815E-3</v>
      </c>
      <c r="F30" s="4">
        <v>1244.8499999999999</v>
      </c>
      <c r="G30" s="16">
        <f t="shared" si="2"/>
        <v>1.6068774354221515E-4</v>
      </c>
      <c r="H30" s="4">
        <v>304.14999999999998</v>
      </c>
      <c r="I30" s="14">
        <f t="shared" si="3"/>
        <v>6.2861869313481462E-3</v>
      </c>
      <c r="J30" s="4">
        <v>1779.25</v>
      </c>
      <c r="K30" s="14">
        <f t="shared" si="4"/>
        <v>8.4312292732331487E-5</v>
      </c>
      <c r="L30">
        <v>1779.25</v>
      </c>
      <c r="M30" s="14">
        <f t="shared" si="5"/>
        <v>8.4312292732331487E-5</v>
      </c>
      <c r="N30">
        <v>72.650000000000006</v>
      </c>
      <c r="O30" s="14">
        <f t="shared" si="6"/>
        <v>6.887052341599363E-4</v>
      </c>
      <c r="P30">
        <v>490.65</v>
      </c>
      <c r="Q30" s="14">
        <f t="shared" si="7"/>
        <v>3.0452588470019953E-2</v>
      </c>
      <c r="R30">
        <v>314</v>
      </c>
      <c r="S30" s="14">
        <f t="shared" si="8"/>
        <v>9.5632770162579336E-4</v>
      </c>
      <c r="T30" s="6">
        <v>241.9</v>
      </c>
      <c r="U30" s="14">
        <f t="shared" si="9"/>
        <v>1.4468442021388203E-2</v>
      </c>
    </row>
    <row r="31" spans="1:21">
      <c r="A31" s="15">
        <v>43832</v>
      </c>
      <c r="B31">
        <v>1521.55</v>
      </c>
      <c r="C31" s="26">
        <f t="shared" si="1"/>
        <v>4.0583344331528723E-3</v>
      </c>
      <c r="D31">
        <v>1730.9</v>
      </c>
      <c r="E31" s="16">
        <f t="shared" si="0"/>
        <v>4.9349744542498833E-3</v>
      </c>
      <c r="F31" s="4">
        <v>1245.5999999999999</v>
      </c>
      <c r="G31" s="16">
        <f t="shared" si="2"/>
        <v>6.0248222677431016E-4</v>
      </c>
      <c r="H31" s="4">
        <v>304.39999999999998</v>
      </c>
      <c r="I31" s="14">
        <f t="shared" si="3"/>
        <v>8.2196284727930301E-4</v>
      </c>
      <c r="J31" s="4">
        <v>1784.95</v>
      </c>
      <c r="K31" s="14">
        <f t="shared" si="4"/>
        <v>3.2035970212168302E-3</v>
      </c>
      <c r="L31">
        <v>1784.95</v>
      </c>
      <c r="M31" s="14">
        <f t="shared" si="5"/>
        <v>3.2035970212168302E-3</v>
      </c>
      <c r="N31">
        <v>72.75</v>
      </c>
      <c r="O31" s="14">
        <f t="shared" si="6"/>
        <v>1.3764624913970311E-3</v>
      </c>
      <c r="P31">
        <v>495.25</v>
      </c>
      <c r="Q31" s="14">
        <f t="shared" si="7"/>
        <v>9.3753184551106147E-3</v>
      </c>
      <c r="R31">
        <v>318</v>
      </c>
      <c r="S31" s="14">
        <f t="shared" si="8"/>
        <v>1.2738853503184714E-2</v>
      </c>
      <c r="T31" s="6">
        <v>239.95</v>
      </c>
      <c r="U31" s="14">
        <f t="shared" si="9"/>
        <v>-8.0611823067383917E-3</v>
      </c>
    </row>
    <row r="32" spans="1:21">
      <c r="A32" s="15">
        <v>43833</v>
      </c>
      <c r="B32">
        <v>1523.85</v>
      </c>
      <c r="C32" s="26">
        <f t="shared" si="1"/>
        <v>1.5116164437579801E-3</v>
      </c>
      <c r="D32">
        <v>1740.1</v>
      </c>
      <c r="E32" s="16">
        <f t="shared" si="0"/>
        <v>5.3151539661446751E-3</v>
      </c>
      <c r="F32" s="4">
        <v>1246.05</v>
      </c>
      <c r="G32" s="16">
        <f t="shared" si="2"/>
        <v>3.6127167630061455E-4</v>
      </c>
      <c r="H32" s="4">
        <v>304.64999999999998</v>
      </c>
      <c r="I32" s="14">
        <f t="shared" si="3"/>
        <v>8.2128777923784501E-4</v>
      </c>
      <c r="J32" s="4">
        <v>1786.8</v>
      </c>
      <c r="K32" s="14">
        <f t="shared" si="4"/>
        <v>1.036443597859833E-3</v>
      </c>
      <c r="L32">
        <v>1786.8</v>
      </c>
      <c r="M32" s="14">
        <f t="shared" si="5"/>
        <v>1.036443597859833E-3</v>
      </c>
      <c r="N32">
        <v>72.8</v>
      </c>
      <c r="O32" s="14">
        <f t="shared" si="6"/>
        <v>6.8728522336765851E-4</v>
      </c>
      <c r="P32">
        <v>494.4</v>
      </c>
      <c r="Q32" s="14">
        <f t="shared" si="7"/>
        <v>-1.7163048965169565E-3</v>
      </c>
      <c r="R32">
        <v>323.3</v>
      </c>
      <c r="S32" s="14">
        <f t="shared" si="8"/>
        <v>1.6666666666666701E-2</v>
      </c>
      <c r="T32" s="6">
        <v>240.75</v>
      </c>
      <c r="U32" s="14">
        <f t="shared" si="9"/>
        <v>3.3340279224838986E-3</v>
      </c>
    </row>
    <row r="33" spans="1:21">
      <c r="A33" s="15">
        <v>43836</v>
      </c>
      <c r="B33">
        <v>1524.6</v>
      </c>
      <c r="C33" s="26">
        <f t="shared" si="1"/>
        <v>4.9217442661679306E-4</v>
      </c>
      <c r="D33">
        <v>1745.3</v>
      </c>
      <c r="E33" s="16">
        <f t="shared" si="0"/>
        <v>2.9883340037929118E-3</v>
      </c>
      <c r="F33" s="4">
        <v>1248.75</v>
      </c>
      <c r="G33" s="16">
        <f t="shared" si="2"/>
        <v>2.1668472372698092E-3</v>
      </c>
      <c r="H33" s="4">
        <v>305.05</v>
      </c>
      <c r="I33" s="14">
        <f t="shared" si="3"/>
        <v>1.3129821106188549E-3</v>
      </c>
      <c r="J33" s="4">
        <v>1788.35</v>
      </c>
      <c r="K33" s="14">
        <f t="shared" si="4"/>
        <v>8.6747257667335717E-4</v>
      </c>
      <c r="L33">
        <v>1788.35</v>
      </c>
      <c r="M33" s="14">
        <f t="shared" si="5"/>
        <v>8.6747257667335717E-4</v>
      </c>
      <c r="N33">
        <v>72.849999999999994</v>
      </c>
      <c r="O33" s="14">
        <f t="shared" si="6"/>
        <v>6.8681318681314784E-4</v>
      </c>
      <c r="P33">
        <v>502.1</v>
      </c>
      <c r="Q33" s="14">
        <f t="shared" si="7"/>
        <v>1.5574433656958021E-2</v>
      </c>
      <c r="R33">
        <v>324.25</v>
      </c>
      <c r="S33" s="14">
        <f t="shared" si="8"/>
        <v>2.9384472626043569E-3</v>
      </c>
      <c r="T33" s="6">
        <v>242.4</v>
      </c>
      <c r="U33" s="14">
        <f t="shared" si="9"/>
        <v>6.8535825545171574E-3</v>
      </c>
    </row>
    <row r="34" spans="1:21">
      <c r="A34" s="15">
        <v>43837</v>
      </c>
      <c r="B34">
        <v>1526.85</v>
      </c>
      <c r="C34" s="26">
        <f t="shared" si="1"/>
        <v>1.4757969303423851E-3</v>
      </c>
      <c r="D34">
        <v>1751</v>
      </c>
      <c r="E34" s="16">
        <f t="shared" si="0"/>
        <v>3.2659141694837824E-3</v>
      </c>
      <c r="F34" s="4">
        <v>1249</v>
      </c>
      <c r="G34" s="16">
        <f t="shared" si="2"/>
        <v>2.0020020020020021E-4</v>
      </c>
      <c r="H34" s="4">
        <v>305.45</v>
      </c>
      <c r="I34" s="14">
        <f t="shared" si="3"/>
        <v>1.3112604491066291E-3</v>
      </c>
      <c r="J34" s="4">
        <v>1790.65</v>
      </c>
      <c r="K34" s="14">
        <f t="shared" si="4"/>
        <v>1.2861017138704291E-3</v>
      </c>
      <c r="L34">
        <v>1790.65</v>
      </c>
      <c r="M34" s="14">
        <f t="shared" si="5"/>
        <v>1.2861017138704291E-3</v>
      </c>
      <c r="N34">
        <v>72.849999999999994</v>
      </c>
      <c r="O34" s="14">
        <f t="shared" si="6"/>
        <v>0</v>
      </c>
      <c r="P34">
        <v>498.6</v>
      </c>
      <c r="Q34" s="14">
        <f t="shared" si="7"/>
        <v>-6.9707229635530771E-3</v>
      </c>
      <c r="R34">
        <v>328</v>
      </c>
      <c r="S34" s="14">
        <f t="shared" si="8"/>
        <v>1.156515034695451E-2</v>
      </c>
      <c r="T34" s="6">
        <v>243.25</v>
      </c>
      <c r="U34" s="14">
        <f t="shared" si="9"/>
        <v>3.5066006600659831E-3</v>
      </c>
    </row>
    <row r="35" spans="1:21">
      <c r="A35" s="15">
        <v>43838</v>
      </c>
      <c r="B35">
        <v>1529.4</v>
      </c>
      <c r="C35" s="26">
        <f t="shared" si="1"/>
        <v>1.6701051183810997E-3</v>
      </c>
      <c r="D35">
        <v>1751.55</v>
      </c>
      <c r="E35" s="16">
        <f t="shared" si="0"/>
        <v>3.1410622501425157E-4</v>
      </c>
      <c r="F35" s="4">
        <v>1249.5</v>
      </c>
      <c r="G35" s="16">
        <f t="shared" si="2"/>
        <v>4.0032025620496394E-4</v>
      </c>
      <c r="H35" s="4">
        <v>306.39999999999998</v>
      </c>
      <c r="I35" s="14">
        <f t="shared" si="3"/>
        <v>3.1101653298411806E-3</v>
      </c>
      <c r="J35" s="4">
        <v>1792.55</v>
      </c>
      <c r="K35" s="14">
        <f t="shared" si="4"/>
        <v>1.0610672102308455E-3</v>
      </c>
      <c r="L35">
        <v>1792.55</v>
      </c>
      <c r="M35" s="14">
        <f t="shared" si="5"/>
        <v>1.0610672102308455E-3</v>
      </c>
      <c r="N35">
        <v>73.3</v>
      </c>
      <c r="O35" s="14">
        <f t="shared" si="6"/>
        <v>6.1770761839396414E-3</v>
      </c>
      <c r="P35">
        <v>495.75</v>
      </c>
      <c r="Q35" s="14">
        <f t="shared" si="7"/>
        <v>-5.7160048134777828E-3</v>
      </c>
      <c r="R35">
        <v>330.75</v>
      </c>
      <c r="S35" s="14">
        <f t="shared" si="8"/>
        <v>8.3841463414634151E-3</v>
      </c>
      <c r="T35" s="6">
        <v>239.25</v>
      </c>
      <c r="U35" s="14">
        <f t="shared" si="9"/>
        <v>-1.644398766700925E-2</v>
      </c>
    </row>
    <row r="36" spans="1:21">
      <c r="A36" s="15">
        <v>43839</v>
      </c>
      <c r="B36">
        <v>1532.35</v>
      </c>
      <c r="C36" s="26">
        <f t="shared" si="1"/>
        <v>1.9288609912382752E-3</v>
      </c>
      <c r="D36">
        <v>1755.7</v>
      </c>
      <c r="E36" s="16">
        <f t="shared" si="0"/>
        <v>2.3693300219805834E-3</v>
      </c>
      <c r="F36" s="4">
        <v>1251.6500000000001</v>
      </c>
      <c r="G36" s="16">
        <f t="shared" si="2"/>
        <v>1.7206882753101969E-3</v>
      </c>
      <c r="H36" s="4">
        <v>306.85000000000002</v>
      </c>
      <c r="I36" s="14">
        <f t="shared" si="3"/>
        <v>1.4686684073108535E-3</v>
      </c>
      <c r="J36" s="4">
        <v>1793.2</v>
      </c>
      <c r="K36" s="14">
        <f t="shared" si="4"/>
        <v>3.6261192156430278E-4</v>
      </c>
      <c r="L36">
        <v>1793.2</v>
      </c>
      <c r="M36" s="14">
        <f t="shared" si="5"/>
        <v>3.6261192156430278E-4</v>
      </c>
      <c r="N36">
        <v>73.349999999999994</v>
      </c>
      <c r="O36" s="14">
        <f t="shared" si="6"/>
        <v>6.8212824010910182E-4</v>
      </c>
      <c r="P36">
        <v>486.2</v>
      </c>
      <c r="Q36" s="14">
        <f t="shared" si="7"/>
        <v>-1.9263741805345458E-2</v>
      </c>
      <c r="R36">
        <v>332.25</v>
      </c>
      <c r="S36" s="14">
        <f t="shared" si="8"/>
        <v>4.5351473922902496E-3</v>
      </c>
      <c r="T36" s="6">
        <v>238</v>
      </c>
      <c r="U36" s="14">
        <f t="shared" si="9"/>
        <v>-5.2246603970741903E-3</v>
      </c>
    </row>
    <row r="37" spans="1:21">
      <c r="A37" s="15">
        <v>43840</v>
      </c>
      <c r="B37">
        <v>1533.35</v>
      </c>
      <c r="C37" s="26">
        <f t="shared" si="1"/>
        <v>6.5259242340196433E-4</v>
      </c>
      <c r="D37">
        <v>1757.4</v>
      </c>
      <c r="E37" s="16">
        <f t="shared" ref="E37:E68" si="10">(D37-D36)/D36</f>
        <v>9.6827476220313576E-4</v>
      </c>
      <c r="F37" s="4">
        <v>1254.9000000000001</v>
      </c>
      <c r="G37" s="16">
        <f t="shared" si="2"/>
        <v>2.596572524267966E-3</v>
      </c>
      <c r="H37" s="4">
        <v>307.35000000000002</v>
      </c>
      <c r="I37" s="14">
        <f t="shared" si="3"/>
        <v>1.6294606485253379E-3</v>
      </c>
      <c r="J37" s="4">
        <v>1795.65</v>
      </c>
      <c r="K37" s="14">
        <f t="shared" si="4"/>
        <v>1.3662725853223541E-3</v>
      </c>
      <c r="L37">
        <v>1795.65</v>
      </c>
      <c r="M37" s="14">
        <f t="shared" si="5"/>
        <v>1.3662725853223541E-3</v>
      </c>
      <c r="N37">
        <v>73.5</v>
      </c>
      <c r="O37" s="14">
        <f t="shared" si="6"/>
        <v>2.0449897750512026E-3</v>
      </c>
      <c r="P37">
        <v>483.15</v>
      </c>
      <c r="Q37" s="14">
        <f t="shared" si="7"/>
        <v>-6.2731386260798262E-3</v>
      </c>
      <c r="R37">
        <v>330.2</v>
      </c>
      <c r="S37" s="14">
        <f t="shared" si="8"/>
        <v>-6.1700526711813732E-3</v>
      </c>
      <c r="T37" s="6">
        <v>235.8</v>
      </c>
      <c r="U37" s="14">
        <f t="shared" si="9"/>
        <v>-9.2436974789915482E-3</v>
      </c>
    </row>
    <row r="38" spans="1:21">
      <c r="A38" s="15">
        <v>43843</v>
      </c>
      <c r="B38">
        <v>1533.9</v>
      </c>
      <c r="C38" s="26">
        <f t="shared" si="1"/>
        <v>3.5869175335062571E-4</v>
      </c>
      <c r="D38">
        <v>1759.35</v>
      </c>
      <c r="E38" s="16">
        <f t="shared" si="10"/>
        <v>1.1095937179923852E-3</v>
      </c>
      <c r="F38" s="4">
        <v>1255.4000000000001</v>
      </c>
      <c r="G38" s="16">
        <f t="shared" si="2"/>
        <v>3.9843812255956648E-4</v>
      </c>
      <c r="H38" s="4">
        <v>307.5</v>
      </c>
      <c r="I38" s="14">
        <f t="shared" si="3"/>
        <v>4.8804294777933055E-4</v>
      </c>
      <c r="J38" s="4">
        <v>1796.95</v>
      </c>
      <c r="K38" s="14">
        <f t="shared" si="4"/>
        <v>7.239718207891039E-4</v>
      </c>
      <c r="L38">
        <v>1796.95</v>
      </c>
      <c r="M38" s="14">
        <f t="shared" si="5"/>
        <v>7.239718207891039E-4</v>
      </c>
      <c r="N38">
        <v>73.599999999999994</v>
      </c>
      <c r="O38" s="14">
        <f t="shared" si="6"/>
        <v>1.3605442176869975E-3</v>
      </c>
      <c r="P38">
        <v>475.25</v>
      </c>
      <c r="Q38" s="14">
        <f t="shared" si="7"/>
        <v>-1.6351029700920994E-2</v>
      </c>
      <c r="R38">
        <v>319.8</v>
      </c>
      <c r="S38" s="14">
        <f t="shared" si="8"/>
        <v>-3.1496062992125914E-2</v>
      </c>
      <c r="T38" s="6">
        <v>234.2</v>
      </c>
      <c r="U38" s="14">
        <f t="shared" si="9"/>
        <v>-6.7854113655641335E-3</v>
      </c>
    </row>
    <row r="39" spans="1:21">
      <c r="A39" s="15">
        <v>43844</v>
      </c>
      <c r="B39">
        <v>1535.3</v>
      </c>
      <c r="C39" s="26">
        <f t="shared" si="1"/>
        <v>9.1270617380524385E-4</v>
      </c>
      <c r="D39">
        <v>1760.65</v>
      </c>
      <c r="E39" s="16">
        <f t="shared" si="10"/>
        <v>7.3890925625951745E-4</v>
      </c>
      <c r="F39" s="4">
        <v>1257.3</v>
      </c>
      <c r="G39" s="16">
        <f t="shared" si="2"/>
        <v>1.5134618448302242E-3</v>
      </c>
      <c r="H39" s="4">
        <v>307.75</v>
      </c>
      <c r="I39" s="14">
        <f t="shared" si="3"/>
        <v>8.1300813008130081E-4</v>
      </c>
      <c r="J39" s="4">
        <v>1799.25</v>
      </c>
      <c r="K39" s="14">
        <f t="shared" si="4"/>
        <v>1.2799465761428835E-3</v>
      </c>
      <c r="L39">
        <v>1799.25</v>
      </c>
      <c r="M39" s="14">
        <f t="shared" si="5"/>
        <v>1.2799465761428835E-3</v>
      </c>
      <c r="N39">
        <v>74</v>
      </c>
      <c r="O39" s="14">
        <f t="shared" si="6"/>
        <v>5.4347826086957301E-3</v>
      </c>
      <c r="P39">
        <v>476.1</v>
      </c>
      <c r="Q39" s="14">
        <f t="shared" si="7"/>
        <v>1.788532351394051E-3</v>
      </c>
      <c r="R39">
        <v>318.39999999999998</v>
      </c>
      <c r="S39" s="14">
        <f t="shared" si="8"/>
        <v>-4.3777360850532649E-3</v>
      </c>
      <c r="T39" s="6">
        <v>235.35</v>
      </c>
      <c r="U39" s="14">
        <f t="shared" si="9"/>
        <v>4.9103330486763696E-3</v>
      </c>
    </row>
    <row r="40" spans="1:21">
      <c r="A40" s="15">
        <v>43845</v>
      </c>
      <c r="B40">
        <v>1537.15</v>
      </c>
      <c r="C40" s="26">
        <f t="shared" si="1"/>
        <v>1.2049762261448164E-3</v>
      </c>
      <c r="D40">
        <v>1761.9</v>
      </c>
      <c r="E40" s="16">
        <f t="shared" si="10"/>
        <v>7.0996506971856979E-4</v>
      </c>
      <c r="F40" s="4">
        <v>1257.3499999999999</v>
      </c>
      <c r="G40" s="16">
        <f t="shared" si="2"/>
        <v>3.9767756303153209E-5</v>
      </c>
      <c r="H40" s="4">
        <v>307.95</v>
      </c>
      <c r="I40" s="14">
        <f t="shared" si="3"/>
        <v>6.4987814784724172E-4</v>
      </c>
      <c r="J40" s="4">
        <v>1802.3</v>
      </c>
      <c r="K40" s="14">
        <f t="shared" si="4"/>
        <v>1.6951507572599441E-3</v>
      </c>
      <c r="L40">
        <v>1802.3</v>
      </c>
      <c r="M40" s="14">
        <f t="shared" si="5"/>
        <v>1.6951507572599441E-3</v>
      </c>
      <c r="N40">
        <v>74.150000000000006</v>
      </c>
      <c r="O40" s="14">
        <f t="shared" si="6"/>
        <v>2.0270270270271039E-3</v>
      </c>
      <c r="P40">
        <v>473.25</v>
      </c>
      <c r="Q40" s="14">
        <f t="shared" si="7"/>
        <v>-5.9861373660996062E-3</v>
      </c>
      <c r="R40">
        <v>319</v>
      </c>
      <c r="S40" s="14">
        <f t="shared" si="8"/>
        <v>1.8844221105528353E-3</v>
      </c>
      <c r="T40" s="6">
        <v>235.1</v>
      </c>
      <c r="U40" s="14">
        <f t="shared" si="9"/>
        <v>-1.0622477161674102E-3</v>
      </c>
    </row>
    <row r="41" spans="1:21">
      <c r="A41" s="15">
        <v>43846</v>
      </c>
      <c r="B41">
        <v>1537.9</v>
      </c>
      <c r="C41" s="26">
        <f t="shared" si="1"/>
        <v>4.8791594834596492E-4</v>
      </c>
      <c r="D41">
        <v>1769</v>
      </c>
      <c r="E41" s="16">
        <f t="shared" si="10"/>
        <v>4.0297406209205454E-3</v>
      </c>
      <c r="F41" s="4">
        <v>1260.5999999999999</v>
      </c>
      <c r="G41" s="16">
        <f t="shared" si="2"/>
        <v>2.5848013679564165E-3</v>
      </c>
      <c r="H41" s="4">
        <v>308.2</v>
      </c>
      <c r="I41" s="14">
        <f t="shared" si="3"/>
        <v>8.1182010066569246E-4</v>
      </c>
      <c r="J41" s="4">
        <v>1803.1</v>
      </c>
      <c r="K41" s="14">
        <f t="shared" si="4"/>
        <v>4.4387726793539064E-4</v>
      </c>
      <c r="L41">
        <v>1803.1</v>
      </c>
      <c r="M41" s="14">
        <f t="shared" si="5"/>
        <v>4.4387726793539064E-4</v>
      </c>
      <c r="N41">
        <v>74.2</v>
      </c>
      <c r="O41" s="14">
        <f t="shared" si="6"/>
        <v>6.7430883344567975E-4</v>
      </c>
      <c r="P41">
        <v>483.7</v>
      </c>
      <c r="Q41" s="14">
        <f t="shared" si="7"/>
        <v>2.2081352350765956E-2</v>
      </c>
      <c r="R41">
        <v>333.7</v>
      </c>
      <c r="S41" s="14">
        <f t="shared" si="8"/>
        <v>4.6081504702194319E-2</v>
      </c>
      <c r="T41" s="6">
        <v>238.5</v>
      </c>
      <c r="U41" s="14">
        <f t="shared" si="9"/>
        <v>1.4461931093151874E-2</v>
      </c>
    </row>
    <row r="42" spans="1:21">
      <c r="A42" s="15">
        <v>43847</v>
      </c>
      <c r="B42">
        <v>1542.35</v>
      </c>
      <c r="C42" s="26">
        <f t="shared" si="1"/>
        <v>2.8935561479938995E-3</v>
      </c>
      <c r="D42">
        <v>1775.2</v>
      </c>
      <c r="E42" s="16">
        <f t="shared" si="10"/>
        <v>3.5048049745619249E-3</v>
      </c>
      <c r="F42" s="4">
        <v>1263.5999999999999</v>
      </c>
      <c r="G42" s="16">
        <f t="shared" si="2"/>
        <v>2.3798191337458356E-3</v>
      </c>
      <c r="H42" s="4">
        <v>309.05</v>
      </c>
      <c r="I42" s="14">
        <f t="shared" si="3"/>
        <v>2.7579493835172704E-3</v>
      </c>
      <c r="J42" s="4">
        <v>1803.45</v>
      </c>
      <c r="K42" s="14">
        <f t="shared" si="4"/>
        <v>1.9411014364158197E-4</v>
      </c>
      <c r="L42">
        <v>1803.45</v>
      </c>
      <c r="M42" s="14">
        <f t="shared" si="5"/>
        <v>1.9411014364158197E-4</v>
      </c>
      <c r="N42">
        <v>74.349999999999994</v>
      </c>
      <c r="O42" s="14">
        <f t="shared" si="6"/>
        <v>2.0215633423179445E-3</v>
      </c>
      <c r="P42">
        <v>484.85</v>
      </c>
      <c r="Q42" s="14">
        <f t="shared" si="7"/>
        <v>2.3775067190407984E-3</v>
      </c>
      <c r="R42">
        <v>339.3</v>
      </c>
      <c r="S42" s="14">
        <f t="shared" si="8"/>
        <v>1.6781540305663839E-2</v>
      </c>
      <c r="T42" s="6">
        <v>239.85</v>
      </c>
      <c r="U42" s="14">
        <f t="shared" si="9"/>
        <v>5.6603773584905422E-3</v>
      </c>
    </row>
    <row r="43" spans="1:21">
      <c r="A43" s="15">
        <v>43850</v>
      </c>
      <c r="B43">
        <v>1543.7</v>
      </c>
      <c r="C43" s="26">
        <f t="shared" si="1"/>
        <v>8.7528771031227448E-4</v>
      </c>
      <c r="D43">
        <v>1776.45</v>
      </c>
      <c r="E43" s="16">
        <f t="shared" si="10"/>
        <v>7.0414601171698958E-4</v>
      </c>
      <c r="F43" s="4">
        <v>1263.8499999999999</v>
      </c>
      <c r="G43" s="16">
        <f t="shared" si="2"/>
        <v>1.9784742006964231E-4</v>
      </c>
      <c r="H43" s="4">
        <v>309.75</v>
      </c>
      <c r="I43" s="14">
        <f t="shared" si="3"/>
        <v>2.2650056625141196E-3</v>
      </c>
      <c r="J43" s="4">
        <v>1804.9</v>
      </c>
      <c r="K43" s="14">
        <f t="shared" si="4"/>
        <v>8.0401452771080174E-4</v>
      </c>
      <c r="L43">
        <v>1804.9</v>
      </c>
      <c r="M43" s="14">
        <f t="shared" si="5"/>
        <v>8.0401452771080174E-4</v>
      </c>
      <c r="N43">
        <v>74.650000000000006</v>
      </c>
      <c r="O43" s="14">
        <f t="shared" si="6"/>
        <v>4.0349697377271201E-3</v>
      </c>
      <c r="P43">
        <v>467.75</v>
      </c>
      <c r="Q43" s="14">
        <f t="shared" si="7"/>
        <v>-3.5268639785500717E-2</v>
      </c>
      <c r="R43">
        <v>334.45</v>
      </c>
      <c r="S43" s="14">
        <f t="shared" si="8"/>
        <v>-1.4294134983790223E-2</v>
      </c>
      <c r="T43" s="6">
        <v>238.1</v>
      </c>
      <c r="U43" s="14">
        <f t="shared" si="9"/>
        <v>-7.2962268084219304E-3</v>
      </c>
    </row>
    <row r="44" spans="1:21">
      <c r="A44" s="15">
        <v>43851</v>
      </c>
      <c r="B44">
        <v>1544.2</v>
      </c>
      <c r="C44" s="26">
        <f t="shared" si="1"/>
        <v>3.2389713027142577E-4</v>
      </c>
      <c r="D44">
        <v>1783.25</v>
      </c>
      <c r="E44" s="16">
        <f t="shared" si="10"/>
        <v>3.8278589321399164E-3</v>
      </c>
      <c r="F44" s="4">
        <v>1265.3</v>
      </c>
      <c r="G44" s="16">
        <f t="shared" si="2"/>
        <v>1.1472880484235041E-3</v>
      </c>
      <c r="H44" s="4">
        <v>310.05</v>
      </c>
      <c r="I44" s="14">
        <f t="shared" si="3"/>
        <v>9.6852300242134415E-4</v>
      </c>
      <c r="J44" s="4">
        <v>1805</v>
      </c>
      <c r="K44" s="14">
        <f t="shared" si="4"/>
        <v>5.5404731564025179E-5</v>
      </c>
      <c r="L44">
        <v>1805</v>
      </c>
      <c r="M44" s="14">
        <f t="shared" si="5"/>
        <v>5.5404731564025179E-5</v>
      </c>
      <c r="N44">
        <v>74.849999999999994</v>
      </c>
      <c r="O44" s="14">
        <f t="shared" si="6"/>
        <v>2.6791694574680325E-3</v>
      </c>
      <c r="P44">
        <v>472.05</v>
      </c>
      <c r="Q44" s="14">
        <f t="shared" si="7"/>
        <v>9.1929449492250369E-3</v>
      </c>
      <c r="R44">
        <v>333.75</v>
      </c>
      <c r="S44" s="14">
        <f t="shared" si="8"/>
        <v>-2.0929884885632789E-3</v>
      </c>
      <c r="T44" s="6">
        <v>237.7</v>
      </c>
      <c r="U44" s="14">
        <f t="shared" si="9"/>
        <v>-1.6799664006720105E-3</v>
      </c>
    </row>
    <row r="45" spans="1:21">
      <c r="A45" s="15">
        <v>43852</v>
      </c>
      <c r="B45">
        <v>1546.45</v>
      </c>
      <c r="C45" s="26">
        <f t="shared" si="1"/>
        <v>1.4570651470016836E-3</v>
      </c>
      <c r="D45">
        <v>1785.15</v>
      </c>
      <c r="E45" s="16">
        <f t="shared" si="10"/>
        <v>1.0654703490817839E-3</v>
      </c>
      <c r="F45" s="4">
        <v>1265.75</v>
      </c>
      <c r="G45" s="16">
        <f t="shared" si="2"/>
        <v>3.5564688216236902E-4</v>
      </c>
      <c r="H45" s="4">
        <v>310.10000000000002</v>
      </c>
      <c r="I45" s="14">
        <f t="shared" si="3"/>
        <v>1.6126431220774508E-4</v>
      </c>
      <c r="J45" s="4">
        <v>1807.55</v>
      </c>
      <c r="K45" s="14">
        <f t="shared" si="4"/>
        <v>1.412742382271443E-3</v>
      </c>
      <c r="L45">
        <v>1807.55</v>
      </c>
      <c r="M45" s="14">
        <f t="shared" si="5"/>
        <v>1.412742382271443E-3</v>
      </c>
      <c r="N45">
        <v>75.3</v>
      </c>
      <c r="O45" s="14">
        <f t="shared" si="6"/>
        <v>6.0120240480962305E-3</v>
      </c>
      <c r="P45">
        <v>474.75</v>
      </c>
      <c r="Q45" s="14">
        <f t="shared" si="7"/>
        <v>5.7197330791229498E-3</v>
      </c>
      <c r="R45">
        <v>334.4</v>
      </c>
      <c r="S45" s="14">
        <f t="shared" si="8"/>
        <v>1.9475655430710929E-3</v>
      </c>
      <c r="T45" s="6">
        <v>238.2</v>
      </c>
      <c r="U45" s="14">
        <f t="shared" si="9"/>
        <v>2.1034917963819941E-3</v>
      </c>
    </row>
    <row r="46" spans="1:21">
      <c r="A46" s="15">
        <v>43853</v>
      </c>
      <c r="B46">
        <v>1547.65</v>
      </c>
      <c r="C46" s="26">
        <f t="shared" si="1"/>
        <v>7.7597077176762611E-4</v>
      </c>
      <c r="D46">
        <v>1788.15</v>
      </c>
      <c r="E46" s="16">
        <f t="shared" si="10"/>
        <v>1.6805310478111082E-3</v>
      </c>
      <c r="F46" s="4">
        <v>1268.4000000000001</v>
      </c>
      <c r="G46" s="16">
        <f t="shared" si="2"/>
        <v>2.0936203831721043E-3</v>
      </c>
      <c r="H46" s="4">
        <v>311.45</v>
      </c>
      <c r="I46" s="14">
        <f t="shared" si="3"/>
        <v>4.3534343760076293E-3</v>
      </c>
      <c r="J46" s="4">
        <v>1809.6</v>
      </c>
      <c r="K46" s="14">
        <f t="shared" si="4"/>
        <v>1.1341318359104615E-3</v>
      </c>
      <c r="L46">
        <v>1809.6</v>
      </c>
      <c r="M46" s="14">
        <f t="shared" si="5"/>
        <v>1.1341318359104615E-3</v>
      </c>
      <c r="N46">
        <v>75.400000000000006</v>
      </c>
      <c r="O46" s="14">
        <f t="shared" si="6"/>
        <v>1.3280212483400868E-3</v>
      </c>
      <c r="P46">
        <v>469.5</v>
      </c>
      <c r="Q46" s="14">
        <f t="shared" si="7"/>
        <v>-1.1058451816745656E-2</v>
      </c>
      <c r="R46">
        <v>337.25</v>
      </c>
      <c r="S46" s="14">
        <f t="shared" si="8"/>
        <v>8.5227272727273415E-3</v>
      </c>
      <c r="T46" s="6">
        <v>236.9</v>
      </c>
      <c r="U46" s="14">
        <f t="shared" si="9"/>
        <v>-5.4575986565910282E-3</v>
      </c>
    </row>
    <row r="47" spans="1:21">
      <c r="A47" s="15">
        <v>43854</v>
      </c>
      <c r="B47">
        <v>1548</v>
      </c>
      <c r="C47" s="26">
        <f t="shared" si="1"/>
        <v>2.2614932316732402E-4</v>
      </c>
      <c r="D47">
        <v>1788.35</v>
      </c>
      <c r="E47" s="16">
        <f t="shared" si="10"/>
        <v>1.1184744009161316E-4</v>
      </c>
      <c r="F47" s="4">
        <v>1270.45</v>
      </c>
      <c r="G47" s="16">
        <f t="shared" si="2"/>
        <v>1.6162093976663154E-3</v>
      </c>
      <c r="H47" s="4">
        <v>312.10000000000002</v>
      </c>
      <c r="I47" s="14">
        <f t="shared" si="3"/>
        <v>2.0870123615348663E-3</v>
      </c>
      <c r="J47" s="4">
        <v>1810.75</v>
      </c>
      <c r="K47" s="14">
        <f t="shared" si="4"/>
        <v>6.3549955791340133E-4</v>
      </c>
      <c r="L47">
        <v>1810.75</v>
      </c>
      <c r="M47" s="14">
        <f t="shared" si="5"/>
        <v>6.3549955791340133E-4</v>
      </c>
      <c r="N47">
        <v>75.5</v>
      </c>
      <c r="O47" s="14">
        <f t="shared" si="6"/>
        <v>1.3262599469495266E-3</v>
      </c>
      <c r="P47">
        <v>467.9</v>
      </c>
      <c r="Q47" s="14">
        <f t="shared" si="7"/>
        <v>-3.4078807241747023E-3</v>
      </c>
      <c r="R47">
        <v>329.85</v>
      </c>
      <c r="S47" s="14">
        <f t="shared" si="8"/>
        <v>-2.1942179392142259E-2</v>
      </c>
      <c r="T47" s="6">
        <v>236.8</v>
      </c>
      <c r="U47" s="14">
        <f t="shared" si="9"/>
        <v>-4.2211903756857031E-4</v>
      </c>
    </row>
    <row r="48" spans="1:21">
      <c r="A48" s="15">
        <v>43857</v>
      </c>
      <c r="B48">
        <v>1550.85</v>
      </c>
      <c r="C48" s="26">
        <f t="shared" si="1"/>
        <v>1.8410852713177707E-3</v>
      </c>
      <c r="D48">
        <v>1789.7</v>
      </c>
      <c r="E48" s="16">
        <f t="shared" si="10"/>
        <v>7.5488578857613804E-4</v>
      </c>
      <c r="F48" s="4">
        <v>1271.0999999999999</v>
      </c>
      <c r="G48" s="16">
        <f t="shared" si="2"/>
        <v>5.1162973749448116E-4</v>
      </c>
      <c r="H48" s="4">
        <v>312.7</v>
      </c>
      <c r="I48" s="14">
        <f t="shared" si="3"/>
        <v>1.9224607497595829E-3</v>
      </c>
      <c r="J48" s="4">
        <v>1812.25</v>
      </c>
      <c r="K48" s="14">
        <f t="shared" si="4"/>
        <v>8.2838602788899631E-4</v>
      </c>
      <c r="L48">
        <v>1812.25</v>
      </c>
      <c r="M48" s="14">
        <f t="shared" si="5"/>
        <v>8.2838602788899631E-4</v>
      </c>
      <c r="N48">
        <v>75.55</v>
      </c>
      <c r="O48" s="14">
        <f t="shared" si="6"/>
        <v>6.6225165562910145E-4</v>
      </c>
      <c r="P48">
        <v>463</v>
      </c>
      <c r="Q48" s="14">
        <f t="shared" si="7"/>
        <v>-1.0472323145971314E-2</v>
      </c>
      <c r="R48">
        <v>331.45</v>
      </c>
      <c r="S48" s="14">
        <f t="shared" si="8"/>
        <v>4.8506897074426731E-3</v>
      </c>
      <c r="T48" s="6">
        <v>238.75</v>
      </c>
      <c r="U48" s="14">
        <f t="shared" si="9"/>
        <v>8.2347972972972496E-3</v>
      </c>
    </row>
    <row r="49" spans="1:21">
      <c r="A49" s="15">
        <v>43858</v>
      </c>
      <c r="B49">
        <v>1551.15</v>
      </c>
      <c r="C49" s="26">
        <f t="shared" si="1"/>
        <v>1.9344230583240283E-4</v>
      </c>
      <c r="D49">
        <v>1792.6</v>
      </c>
      <c r="E49" s="16">
        <f t="shared" si="10"/>
        <v>1.6203833044643591E-3</v>
      </c>
      <c r="F49" s="4">
        <v>1271.4000000000001</v>
      </c>
      <c r="G49" s="16">
        <f t="shared" si="2"/>
        <v>2.3601604909148134E-4</v>
      </c>
      <c r="H49" s="4">
        <v>313.2</v>
      </c>
      <c r="I49" s="14">
        <f t="shared" si="3"/>
        <v>1.5989766549408379E-3</v>
      </c>
      <c r="J49" s="4">
        <v>1818.95</v>
      </c>
      <c r="K49" s="14">
        <f t="shared" si="4"/>
        <v>3.6970616636777739E-3</v>
      </c>
      <c r="L49">
        <v>1818.95</v>
      </c>
      <c r="M49" s="14">
        <f t="shared" si="5"/>
        <v>3.6970616636777739E-3</v>
      </c>
      <c r="N49">
        <v>75.8</v>
      </c>
      <c r="O49" s="14">
        <f t="shared" si="6"/>
        <v>3.3090668431502318E-3</v>
      </c>
      <c r="P49">
        <v>462.15</v>
      </c>
      <c r="Q49" s="14">
        <f t="shared" si="7"/>
        <v>-1.8358531317495092E-3</v>
      </c>
      <c r="R49">
        <v>332.4</v>
      </c>
      <c r="S49" s="14">
        <f t="shared" si="8"/>
        <v>2.8661939960778057E-3</v>
      </c>
      <c r="T49" s="6">
        <v>238.9</v>
      </c>
      <c r="U49" s="14">
        <f t="shared" si="9"/>
        <v>6.2827225130892433E-4</v>
      </c>
    </row>
    <row r="50" spans="1:21">
      <c r="A50" s="15">
        <v>43859</v>
      </c>
      <c r="B50">
        <v>1552.7</v>
      </c>
      <c r="C50" s="26">
        <f t="shared" si="1"/>
        <v>9.9925861457625278E-4</v>
      </c>
      <c r="D50">
        <v>1797.05</v>
      </c>
      <c r="E50" s="16">
        <f t="shared" si="10"/>
        <v>2.4824277585630068E-3</v>
      </c>
      <c r="F50" s="4">
        <v>1272.0999999999999</v>
      </c>
      <c r="G50" s="16">
        <f t="shared" si="2"/>
        <v>5.5057417020592896E-4</v>
      </c>
      <c r="H50" s="4">
        <v>313.5</v>
      </c>
      <c r="I50" s="14">
        <f t="shared" si="3"/>
        <v>9.5785440613030458E-4</v>
      </c>
      <c r="J50" s="4">
        <v>1819.15</v>
      </c>
      <c r="K50" s="14">
        <f t="shared" si="4"/>
        <v>1.0995354462741993E-4</v>
      </c>
      <c r="L50">
        <v>1819.15</v>
      </c>
      <c r="M50" s="14">
        <f t="shared" si="5"/>
        <v>1.0995354462741993E-4</v>
      </c>
      <c r="N50">
        <v>76</v>
      </c>
      <c r="O50" s="14">
        <f t="shared" si="6"/>
        <v>2.6385224274406709E-3</v>
      </c>
      <c r="P50">
        <v>461</v>
      </c>
      <c r="Q50" s="14">
        <f t="shared" si="7"/>
        <v>-2.488369576977123E-3</v>
      </c>
      <c r="R50">
        <v>337.85</v>
      </c>
      <c r="S50" s="14">
        <f t="shared" si="8"/>
        <v>1.6395908543923123E-2</v>
      </c>
      <c r="T50" s="6">
        <v>241.15</v>
      </c>
      <c r="U50" s="14">
        <f t="shared" si="9"/>
        <v>9.4181665969024688E-3</v>
      </c>
    </row>
    <row r="51" spans="1:21">
      <c r="A51" s="15">
        <v>43860</v>
      </c>
      <c r="B51">
        <v>1554.9</v>
      </c>
      <c r="C51" s="26">
        <f t="shared" si="1"/>
        <v>1.4168867134668934E-3</v>
      </c>
      <c r="D51">
        <v>1798.95</v>
      </c>
      <c r="E51" s="16">
        <f t="shared" si="10"/>
        <v>1.0572883336579901E-3</v>
      </c>
      <c r="F51" s="4">
        <v>1274.95</v>
      </c>
      <c r="G51" s="16">
        <f t="shared" si="2"/>
        <v>2.2403899064540028E-3</v>
      </c>
      <c r="H51" s="4">
        <v>314.10000000000002</v>
      </c>
      <c r="I51" s="14">
        <f t="shared" si="3"/>
        <v>1.9138755980861969E-3</v>
      </c>
      <c r="J51" s="4">
        <v>1826.1</v>
      </c>
      <c r="K51" s="14">
        <f t="shared" si="4"/>
        <v>3.8204656020667991E-3</v>
      </c>
      <c r="L51">
        <v>1826.1</v>
      </c>
      <c r="M51" s="14">
        <f t="shared" si="5"/>
        <v>3.8204656020667991E-3</v>
      </c>
      <c r="N51">
        <v>76.05</v>
      </c>
      <c r="O51" s="14">
        <f t="shared" si="6"/>
        <v>6.5789473684206784E-4</v>
      </c>
      <c r="P51">
        <v>446.75</v>
      </c>
      <c r="Q51" s="14">
        <f t="shared" si="7"/>
        <v>-3.0911062906724511E-2</v>
      </c>
      <c r="R51">
        <v>328.15</v>
      </c>
      <c r="S51" s="14">
        <f t="shared" si="8"/>
        <v>-2.8710966405209544E-2</v>
      </c>
      <c r="T51" s="6">
        <v>244.35</v>
      </c>
      <c r="U51" s="14">
        <f t="shared" si="9"/>
        <v>1.3269749118805674E-2</v>
      </c>
    </row>
    <row r="52" spans="1:21">
      <c r="A52" s="15">
        <v>43861</v>
      </c>
      <c r="B52">
        <v>1560.25</v>
      </c>
      <c r="C52" s="26">
        <f t="shared" si="1"/>
        <v>3.4407357386326506E-3</v>
      </c>
      <c r="D52">
        <v>1800.1</v>
      </c>
      <c r="E52" s="16">
        <f t="shared" si="10"/>
        <v>6.3926179160058013E-4</v>
      </c>
      <c r="F52" s="4">
        <v>1275</v>
      </c>
      <c r="G52" s="16">
        <f t="shared" si="2"/>
        <v>3.9217224204835111E-5</v>
      </c>
      <c r="H52" s="4">
        <v>315.14999999999998</v>
      </c>
      <c r="I52" s="14">
        <f t="shared" si="3"/>
        <v>3.3428844317095014E-3</v>
      </c>
      <c r="J52" s="4">
        <v>1830.05</v>
      </c>
      <c r="K52" s="14">
        <f t="shared" si="4"/>
        <v>2.1630797875253523E-3</v>
      </c>
      <c r="L52">
        <v>1830.05</v>
      </c>
      <c r="M52" s="14">
        <f t="shared" si="5"/>
        <v>2.1630797875253523E-3</v>
      </c>
      <c r="N52">
        <v>76.75</v>
      </c>
      <c r="O52" s="14">
        <f t="shared" si="6"/>
        <v>9.2044707429323191E-3</v>
      </c>
      <c r="P52">
        <v>444.75</v>
      </c>
      <c r="Q52" s="14">
        <f t="shared" si="7"/>
        <v>-4.4767767207610524E-3</v>
      </c>
      <c r="R52">
        <v>326.95</v>
      </c>
      <c r="S52" s="14">
        <f t="shared" si="8"/>
        <v>-3.6568642389150957E-3</v>
      </c>
      <c r="T52" s="6">
        <v>245.15</v>
      </c>
      <c r="U52" s="14">
        <f t="shared" si="9"/>
        <v>3.2739922242685138E-3</v>
      </c>
    </row>
    <row r="53" spans="1:21">
      <c r="A53" s="15">
        <v>43862</v>
      </c>
      <c r="B53">
        <v>1561.55</v>
      </c>
      <c r="C53" s="26">
        <f t="shared" si="1"/>
        <v>8.3319980772309215E-4</v>
      </c>
      <c r="D53">
        <v>1800.6</v>
      </c>
      <c r="E53" s="16">
        <f t="shared" si="10"/>
        <v>2.7776234653630353E-4</v>
      </c>
      <c r="F53" s="4">
        <v>1275.05</v>
      </c>
      <c r="G53" s="16">
        <f t="shared" si="2"/>
        <v>3.9215686274474135E-5</v>
      </c>
      <c r="H53" s="4">
        <v>318.95</v>
      </c>
      <c r="I53" s="14">
        <f t="shared" si="3"/>
        <v>1.2057750277645602E-2</v>
      </c>
      <c r="J53" s="4">
        <v>1835.15</v>
      </c>
      <c r="K53" s="14">
        <f t="shared" si="4"/>
        <v>2.7868091035764798E-3</v>
      </c>
      <c r="L53">
        <v>1835.15</v>
      </c>
      <c r="M53" s="14">
        <f t="shared" si="5"/>
        <v>2.7868091035764798E-3</v>
      </c>
      <c r="N53">
        <v>77</v>
      </c>
      <c r="O53" s="14">
        <f t="shared" si="6"/>
        <v>3.2573289902280132E-3</v>
      </c>
      <c r="P53">
        <v>439.4</v>
      </c>
      <c r="Q53" s="14">
        <f t="shared" si="7"/>
        <v>-1.2029229904440749E-2</v>
      </c>
      <c r="R53">
        <v>332.9</v>
      </c>
      <c r="S53" s="14">
        <f t="shared" si="8"/>
        <v>1.8198501299892915E-2</v>
      </c>
      <c r="T53" s="6">
        <v>241.05</v>
      </c>
      <c r="U53" s="14">
        <f t="shared" si="9"/>
        <v>-1.6724454415663857E-2</v>
      </c>
    </row>
    <row r="54" spans="1:21">
      <c r="A54" s="15">
        <v>43864</v>
      </c>
      <c r="B54">
        <v>1561.95</v>
      </c>
      <c r="C54" s="26">
        <f t="shared" si="1"/>
        <v>2.5615574269161474E-4</v>
      </c>
      <c r="D54">
        <v>1801.85</v>
      </c>
      <c r="E54" s="16">
        <f t="shared" si="10"/>
        <v>6.9421304009774528E-4</v>
      </c>
      <c r="F54" s="4">
        <v>1278.1500000000001</v>
      </c>
      <c r="G54" s="16">
        <f t="shared" si="2"/>
        <v>2.4312772048156045E-3</v>
      </c>
      <c r="H54" s="4">
        <v>320.2</v>
      </c>
      <c r="I54" s="14">
        <f t="shared" si="3"/>
        <v>3.9191095783038098E-3</v>
      </c>
      <c r="J54" s="4">
        <v>1842.25</v>
      </c>
      <c r="K54" s="14">
        <f t="shared" si="4"/>
        <v>3.8688935509358412E-3</v>
      </c>
      <c r="L54">
        <v>1842.25</v>
      </c>
      <c r="M54" s="14">
        <f t="shared" si="5"/>
        <v>3.8688935509358412E-3</v>
      </c>
      <c r="N54">
        <v>77.55</v>
      </c>
      <c r="O54" s="14">
        <f t="shared" si="6"/>
        <v>7.1428571428571062E-3</v>
      </c>
      <c r="P54">
        <v>421</v>
      </c>
      <c r="Q54" s="14">
        <f t="shared" si="7"/>
        <v>-4.1875284478834728E-2</v>
      </c>
      <c r="R54">
        <v>331.85</v>
      </c>
      <c r="S54" s="14">
        <f t="shared" si="8"/>
        <v>-3.1541003304294221E-3</v>
      </c>
      <c r="T54" s="6">
        <v>236.9</v>
      </c>
      <c r="U54" s="14">
        <f t="shared" si="9"/>
        <v>-1.7216345156606534E-2</v>
      </c>
    </row>
    <row r="55" spans="1:21">
      <c r="A55" s="15">
        <v>43865</v>
      </c>
      <c r="B55">
        <v>1562.4</v>
      </c>
      <c r="C55" s="26">
        <f t="shared" si="1"/>
        <v>2.8810141169694642E-4</v>
      </c>
      <c r="D55">
        <v>1802.3</v>
      </c>
      <c r="E55" s="16">
        <f t="shared" si="10"/>
        <v>2.4974331936623221E-4</v>
      </c>
      <c r="F55" s="4">
        <v>1278.4000000000001</v>
      </c>
      <c r="G55" s="16">
        <f t="shared" si="2"/>
        <v>1.9559519618198175E-4</v>
      </c>
      <c r="H55" s="4">
        <v>320.8</v>
      </c>
      <c r="I55" s="14">
        <f t="shared" si="3"/>
        <v>1.8738288569644683E-3</v>
      </c>
      <c r="J55" s="4">
        <v>1842.25</v>
      </c>
      <c r="K55" s="14">
        <f t="shared" si="4"/>
        <v>0</v>
      </c>
      <c r="L55">
        <v>1842.25</v>
      </c>
      <c r="M55" s="14">
        <f t="shared" si="5"/>
        <v>0</v>
      </c>
      <c r="N55">
        <v>77.599999999999994</v>
      </c>
      <c r="O55" s="14">
        <f t="shared" si="6"/>
        <v>6.4474532559635278E-4</v>
      </c>
      <c r="P55">
        <v>428.4</v>
      </c>
      <c r="Q55" s="14">
        <f t="shared" si="7"/>
        <v>1.7577197149643651E-2</v>
      </c>
      <c r="R55">
        <v>332.55</v>
      </c>
      <c r="S55" s="14">
        <f t="shared" si="8"/>
        <v>2.1093867711315011E-3</v>
      </c>
      <c r="T55" s="6">
        <v>241.6</v>
      </c>
      <c r="U55" s="14">
        <f t="shared" si="9"/>
        <v>1.9839594765723886E-2</v>
      </c>
    </row>
    <row r="56" spans="1:21">
      <c r="A56" s="15">
        <v>43866</v>
      </c>
      <c r="B56">
        <v>1562.7</v>
      </c>
      <c r="C56" s="26">
        <f t="shared" si="1"/>
        <v>1.9201228878645322E-4</v>
      </c>
      <c r="D56">
        <v>1803.7</v>
      </c>
      <c r="E56" s="16">
        <f t="shared" si="10"/>
        <v>7.7678521888702818E-4</v>
      </c>
      <c r="F56" s="4">
        <v>1278.5999999999999</v>
      </c>
      <c r="G56" s="16">
        <f t="shared" si="2"/>
        <v>1.5644555694604043E-4</v>
      </c>
      <c r="H56" s="4">
        <v>321.39999999999998</v>
      </c>
      <c r="I56" s="14">
        <f t="shared" si="3"/>
        <v>1.8703241895260782E-3</v>
      </c>
      <c r="J56" s="4">
        <v>1848.75</v>
      </c>
      <c r="K56" s="14">
        <f t="shared" si="4"/>
        <v>3.5282942054552856E-3</v>
      </c>
      <c r="L56">
        <v>1848.75</v>
      </c>
      <c r="M56" s="14">
        <f t="shared" si="5"/>
        <v>3.5282942054552856E-3</v>
      </c>
      <c r="N56">
        <v>77.599999999999994</v>
      </c>
      <c r="O56" s="14">
        <f t="shared" si="6"/>
        <v>0</v>
      </c>
      <c r="P56">
        <v>418.7</v>
      </c>
      <c r="Q56" s="14">
        <f t="shared" si="7"/>
        <v>-2.2642390289449088E-2</v>
      </c>
      <c r="R56">
        <v>321.85000000000002</v>
      </c>
      <c r="S56" s="14">
        <f t="shared" si="8"/>
        <v>-3.2175612689821047E-2</v>
      </c>
      <c r="T56" s="6">
        <v>238.55</v>
      </c>
      <c r="U56" s="14">
        <f t="shared" si="9"/>
        <v>-1.2624172185430393E-2</v>
      </c>
    </row>
    <row r="57" spans="1:21">
      <c r="A57" s="15">
        <v>43867</v>
      </c>
      <c r="B57">
        <v>1566.6</v>
      </c>
      <c r="C57" s="26">
        <f t="shared" si="1"/>
        <v>2.495680552889143E-3</v>
      </c>
      <c r="D57">
        <v>1813.5</v>
      </c>
      <c r="E57" s="16">
        <f t="shared" si="10"/>
        <v>5.433276043687949E-3</v>
      </c>
      <c r="F57" s="4">
        <v>1282.1500000000001</v>
      </c>
      <c r="G57" s="16">
        <f t="shared" si="2"/>
        <v>2.7764742687315675E-3</v>
      </c>
      <c r="H57" s="4">
        <v>322.60000000000002</v>
      </c>
      <c r="I57" s="14">
        <f t="shared" si="3"/>
        <v>3.7336652146858916E-3</v>
      </c>
      <c r="J57" s="4">
        <v>1856.8</v>
      </c>
      <c r="K57" s="14">
        <f t="shared" si="4"/>
        <v>4.354293441514512E-3</v>
      </c>
      <c r="L57">
        <v>1856.8</v>
      </c>
      <c r="M57" s="14">
        <f t="shared" si="5"/>
        <v>4.354293441514512E-3</v>
      </c>
      <c r="N57">
        <v>78.099999999999994</v>
      </c>
      <c r="O57" s="14">
        <f t="shared" si="6"/>
        <v>6.4432989690721655E-3</v>
      </c>
      <c r="P57">
        <v>405.55</v>
      </c>
      <c r="Q57" s="14">
        <f t="shared" si="7"/>
        <v>-3.1406735132553085E-2</v>
      </c>
      <c r="R57">
        <v>312.8</v>
      </c>
      <c r="S57" s="14">
        <f t="shared" si="8"/>
        <v>-2.8118688830200439E-2</v>
      </c>
      <c r="T57" s="6">
        <v>237.6</v>
      </c>
      <c r="U57" s="14">
        <f t="shared" si="9"/>
        <v>-3.9823936281702665E-3</v>
      </c>
    </row>
    <row r="58" spans="1:21">
      <c r="A58" s="15">
        <v>43868</v>
      </c>
      <c r="B58">
        <v>1568.2</v>
      </c>
      <c r="C58" s="26">
        <f t="shared" si="1"/>
        <v>1.0213200561726902E-3</v>
      </c>
      <c r="D58">
        <v>1821.4</v>
      </c>
      <c r="E58" s="16">
        <f t="shared" si="10"/>
        <v>4.3562172594431162E-3</v>
      </c>
      <c r="F58" s="4">
        <v>1282.7</v>
      </c>
      <c r="G58" s="16">
        <f t="shared" si="2"/>
        <v>4.2896696954330965E-4</v>
      </c>
      <c r="H58" s="4">
        <v>322.7</v>
      </c>
      <c r="I58" s="14">
        <f t="shared" si="3"/>
        <v>3.0998140111582732E-4</v>
      </c>
      <c r="J58" s="4">
        <v>1858.7</v>
      </c>
      <c r="K58" s="14">
        <f t="shared" si="4"/>
        <v>1.023265833692423E-3</v>
      </c>
      <c r="L58">
        <v>1858.7</v>
      </c>
      <c r="M58" s="14">
        <f t="shared" si="5"/>
        <v>1.023265833692423E-3</v>
      </c>
      <c r="N58">
        <v>78.599999999999994</v>
      </c>
      <c r="O58" s="14">
        <f t="shared" si="6"/>
        <v>6.4020486555697829E-3</v>
      </c>
      <c r="P58">
        <v>402.05</v>
      </c>
      <c r="Q58" s="14">
        <f t="shared" si="7"/>
        <v>-8.6302552089754653E-3</v>
      </c>
      <c r="R58">
        <v>313.39999999999998</v>
      </c>
      <c r="S58" s="14">
        <f t="shared" si="8"/>
        <v>1.918158567774827E-3</v>
      </c>
      <c r="T58" s="6">
        <v>235.6</v>
      </c>
      <c r="U58" s="14">
        <f t="shared" si="9"/>
        <v>-8.4175084175084174E-3</v>
      </c>
    </row>
    <row r="59" spans="1:21">
      <c r="A59" s="15">
        <v>43871</v>
      </c>
      <c r="B59">
        <v>1569.85</v>
      </c>
      <c r="C59" s="26">
        <f t="shared" si="1"/>
        <v>1.0521617140669963E-3</v>
      </c>
      <c r="D59">
        <v>1823.3</v>
      </c>
      <c r="E59" s="16">
        <f t="shared" si="10"/>
        <v>1.0431536180958952E-3</v>
      </c>
      <c r="F59" s="4">
        <v>1284.25</v>
      </c>
      <c r="G59" s="16">
        <f t="shared" si="2"/>
        <v>1.2083885553909367E-3</v>
      </c>
      <c r="H59" s="4">
        <v>322.95</v>
      </c>
      <c r="I59" s="14">
        <f t="shared" si="3"/>
        <v>7.7471335605825851E-4</v>
      </c>
      <c r="J59" s="4">
        <v>1863.65</v>
      </c>
      <c r="K59" s="14">
        <f t="shared" si="4"/>
        <v>2.6631516651423283E-3</v>
      </c>
      <c r="L59">
        <v>1863.65</v>
      </c>
      <c r="M59" s="14">
        <f t="shared" si="5"/>
        <v>2.6631516651423283E-3</v>
      </c>
      <c r="N59">
        <v>78.849999999999994</v>
      </c>
      <c r="O59" s="14">
        <f t="shared" si="6"/>
        <v>3.1806615776081427E-3</v>
      </c>
      <c r="P59">
        <v>406.7</v>
      </c>
      <c r="Q59" s="14">
        <f t="shared" si="7"/>
        <v>1.1565725656012877E-2</v>
      </c>
      <c r="R59">
        <v>316.7</v>
      </c>
      <c r="S59" s="14">
        <f t="shared" si="8"/>
        <v>1.052967453733252E-2</v>
      </c>
      <c r="T59" s="6">
        <v>241.45</v>
      </c>
      <c r="U59" s="14">
        <f t="shared" si="9"/>
        <v>2.4830220713072983E-2</v>
      </c>
    </row>
    <row r="60" spans="1:21">
      <c r="A60" s="15">
        <v>43872</v>
      </c>
      <c r="B60">
        <v>1571.4</v>
      </c>
      <c r="C60" s="26">
        <f t="shared" si="1"/>
        <v>9.8735547982302884E-4</v>
      </c>
      <c r="D60">
        <v>1826.95</v>
      </c>
      <c r="E60" s="16">
        <f t="shared" si="10"/>
        <v>2.0018647507267541E-3</v>
      </c>
      <c r="F60" s="4">
        <v>1286</v>
      </c>
      <c r="G60" s="16">
        <f t="shared" si="2"/>
        <v>1.3626630328985789E-3</v>
      </c>
      <c r="H60" s="4">
        <v>323</v>
      </c>
      <c r="I60" s="14">
        <f t="shared" si="3"/>
        <v>1.5482272797650215E-4</v>
      </c>
      <c r="J60" s="4">
        <v>1867.65</v>
      </c>
      <c r="K60" s="14">
        <f t="shared" si="4"/>
        <v>2.1463257585920101E-3</v>
      </c>
      <c r="L60">
        <v>1867.65</v>
      </c>
      <c r="M60" s="14">
        <f t="shared" si="5"/>
        <v>2.1463257585920101E-3</v>
      </c>
      <c r="N60">
        <v>79.05</v>
      </c>
      <c r="O60" s="14">
        <f t="shared" si="6"/>
        <v>2.5364616360177917E-3</v>
      </c>
      <c r="P60">
        <v>403.25</v>
      </c>
      <c r="Q60" s="14">
        <f t="shared" si="7"/>
        <v>-8.4829112367838418E-3</v>
      </c>
      <c r="R60">
        <v>320</v>
      </c>
      <c r="S60" s="14">
        <f t="shared" si="8"/>
        <v>1.0419955794126971E-2</v>
      </c>
      <c r="T60" s="6">
        <v>243.35</v>
      </c>
      <c r="U60" s="14">
        <f t="shared" si="9"/>
        <v>7.8691240422447944E-3</v>
      </c>
    </row>
    <row r="61" spans="1:21">
      <c r="A61" s="15">
        <v>43873</v>
      </c>
      <c r="B61">
        <v>1572.6</v>
      </c>
      <c r="C61" s="26">
        <f t="shared" si="1"/>
        <v>7.636502481862149E-4</v>
      </c>
      <c r="D61">
        <v>1833.25</v>
      </c>
      <c r="E61" s="16">
        <f t="shared" si="10"/>
        <v>3.448370234543887E-3</v>
      </c>
      <c r="F61" s="4">
        <v>1286.75</v>
      </c>
      <c r="G61" s="16">
        <f t="shared" si="2"/>
        <v>5.8320373250388808E-4</v>
      </c>
      <c r="H61" s="4">
        <v>324.7</v>
      </c>
      <c r="I61" s="14">
        <f t="shared" si="3"/>
        <v>5.2631578947368073E-3</v>
      </c>
      <c r="J61" s="4">
        <v>1869.5</v>
      </c>
      <c r="K61" s="14">
        <f t="shared" si="4"/>
        <v>9.9054962118165025E-4</v>
      </c>
      <c r="L61">
        <v>1869.5</v>
      </c>
      <c r="M61" s="14">
        <f t="shared" si="5"/>
        <v>9.9054962118165025E-4</v>
      </c>
      <c r="N61">
        <v>79.45</v>
      </c>
      <c r="O61" s="14">
        <f t="shared" si="6"/>
        <v>5.0600885515497242E-3</v>
      </c>
      <c r="P61">
        <v>399.8</v>
      </c>
      <c r="Q61" s="14">
        <f t="shared" si="7"/>
        <v>-8.5554866707997241E-3</v>
      </c>
      <c r="R61">
        <v>336.2</v>
      </c>
      <c r="S61" s="14">
        <f t="shared" si="8"/>
        <v>5.0624999999999962E-2</v>
      </c>
      <c r="T61" s="6">
        <v>246.95</v>
      </c>
      <c r="U61" s="14">
        <f t="shared" si="9"/>
        <v>1.4793507294020935E-2</v>
      </c>
    </row>
    <row r="62" spans="1:21">
      <c r="A62" s="15">
        <v>43874</v>
      </c>
      <c r="B62">
        <v>1575.85</v>
      </c>
      <c r="C62" s="26">
        <f t="shared" si="1"/>
        <v>2.0666412310822841E-3</v>
      </c>
      <c r="D62">
        <v>1842.45</v>
      </c>
      <c r="E62" s="16">
        <f t="shared" si="10"/>
        <v>5.0184099277240119E-3</v>
      </c>
      <c r="F62" s="4">
        <v>1287.6500000000001</v>
      </c>
      <c r="G62" s="16">
        <f t="shared" si="2"/>
        <v>6.9943656498938482E-4</v>
      </c>
      <c r="H62" s="4">
        <v>325.14999999999998</v>
      </c>
      <c r="I62" s="14">
        <f t="shared" si="3"/>
        <v>1.3858946720048926E-3</v>
      </c>
      <c r="J62" s="4">
        <v>1873.5</v>
      </c>
      <c r="K62" s="14">
        <f t="shared" si="4"/>
        <v>2.1396095212623694E-3</v>
      </c>
      <c r="L62">
        <v>1873.5</v>
      </c>
      <c r="M62" s="14">
        <f t="shared" si="5"/>
        <v>2.1396095212623694E-3</v>
      </c>
      <c r="N62">
        <v>79.75</v>
      </c>
      <c r="O62" s="14">
        <f t="shared" si="6"/>
        <v>3.775959723096251E-3</v>
      </c>
      <c r="P62">
        <v>409.3</v>
      </c>
      <c r="Q62" s="14">
        <f t="shared" si="7"/>
        <v>2.3761880940470236E-2</v>
      </c>
      <c r="R62">
        <v>341.85</v>
      </c>
      <c r="S62" s="14">
        <f t="shared" si="8"/>
        <v>1.6805472932778211E-2</v>
      </c>
      <c r="T62" s="6">
        <v>243.15</v>
      </c>
      <c r="U62" s="14">
        <f t="shared" si="9"/>
        <v>-1.5387730309779239E-2</v>
      </c>
    </row>
    <row r="63" spans="1:21">
      <c r="A63" s="15">
        <v>43875</v>
      </c>
      <c r="B63">
        <v>1578.9</v>
      </c>
      <c r="C63" s="26">
        <f t="shared" si="1"/>
        <v>1.9354634007044973E-3</v>
      </c>
      <c r="D63">
        <v>1846.8</v>
      </c>
      <c r="E63" s="16">
        <f t="shared" si="10"/>
        <v>2.3609867296262633E-3</v>
      </c>
      <c r="F63" s="4">
        <v>1288.8</v>
      </c>
      <c r="G63" s="16">
        <f t="shared" si="2"/>
        <v>8.9309983302905563E-4</v>
      </c>
      <c r="H63" s="4">
        <v>327</v>
      </c>
      <c r="I63" s="14">
        <f t="shared" si="3"/>
        <v>5.6896816853760504E-3</v>
      </c>
      <c r="J63" s="4">
        <v>1874.05</v>
      </c>
      <c r="K63" s="14">
        <f t="shared" si="4"/>
        <v>2.9356818788361597E-4</v>
      </c>
      <c r="L63">
        <v>1874.05</v>
      </c>
      <c r="M63" s="14">
        <f t="shared" si="5"/>
        <v>2.9356818788361597E-4</v>
      </c>
      <c r="N63">
        <v>80.95</v>
      </c>
      <c r="O63" s="14">
        <f t="shared" si="6"/>
        <v>1.5047021943573703E-2</v>
      </c>
      <c r="P63">
        <v>399.65</v>
      </c>
      <c r="Q63" s="14">
        <f t="shared" si="7"/>
        <v>-2.3576838504764313E-2</v>
      </c>
      <c r="R63">
        <v>336.25</v>
      </c>
      <c r="S63" s="14">
        <f t="shared" si="8"/>
        <v>-1.6381453854029612E-2</v>
      </c>
      <c r="T63" s="6">
        <v>244.05</v>
      </c>
      <c r="U63" s="14">
        <f t="shared" si="9"/>
        <v>3.7014188772362972E-3</v>
      </c>
    </row>
    <row r="64" spans="1:21">
      <c r="A64" s="15">
        <v>43878</v>
      </c>
      <c r="B64">
        <v>1580.3</v>
      </c>
      <c r="C64" s="26">
        <f t="shared" si="1"/>
        <v>8.8669326746460421E-4</v>
      </c>
      <c r="D64">
        <v>1850.2</v>
      </c>
      <c r="E64" s="16">
        <f t="shared" si="10"/>
        <v>1.8410223088586154E-3</v>
      </c>
      <c r="F64" s="4">
        <v>1289.1500000000001</v>
      </c>
      <c r="G64" s="16">
        <f t="shared" si="2"/>
        <v>2.715704531348048E-4</v>
      </c>
      <c r="H64" s="4">
        <v>329.6</v>
      </c>
      <c r="I64" s="14">
        <f t="shared" si="3"/>
        <v>7.951070336391506E-3</v>
      </c>
      <c r="J64" s="4">
        <v>1877.05</v>
      </c>
      <c r="K64" s="14">
        <f t="shared" si="4"/>
        <v>1.6008110776126571E-3</v>
      </c>
      <c r="L64">
        <v>1877.05</v>
      </c>
      <c r="M64" s="14">
        <f t="shared" si="5"/>
        <v>1.6008110776126571E-3</v>
      </c>
      <c r="N64">
        <v>81</v>
      </c>
      <c r="O64" s="14">
        <f t="shared" si="6"/>
        <v>6.176652254477722E-4</v>
      </c>
      <c r="P64">
        <v>420.85</v>
      </c>
      <c r="Q64" s="14">
        <f t="shared" si="7"/>
        <v>5.3046415613662072E-2</v>
      </c>
      <c r="R64">
        <v>338.5</v>
      </c>
      <c r="S64" s="14">
        <f t="shared" si="8"/>
        <v>6.6914498141263943E-3</v>
      </c>
      <c r="T64" s="6">
        <v>244.95</v>
      </c>
      <c r="U64" s="14">
        <f t="shared" si="9"/>
        <v>3.6877688998155182E-3</v>
      </c>
    </row>
    <row r="65" spans="1:21">
      <c r="A65" s="15">
        <v>43879</v>
      </c>
      <c r="B65">
        <v>1581</v>
      </c>
      <c r="C65" s="26">
        <f t="shared" si="1"/>
        <v>4.4295386951847464E-4</v>
      </c>
      <c r="D65">
        <v>1850.6</v>
      </c>
      <c r="E65" s="16">
        <f t="shared" si="10"/>
        <v>2.161928440167893E-4</v>
      </c>
      <c r="F65" s="4">
        <v>1289.5</v>
      </c>
      <c r="G65" s="16">
        <f t="shared" si="2"/>
        <v>2.7149672264663462E-4</v>
      </c>
      <c r="H65" s="4">
        <v>330.85</v>
      </c>
      <c r="I65" s="14">
        <f t="shared" si="3"/>
        <v>3.7924757281553394E-3</v>
      </c>
      <c r="J65" s="4">
        <v>1878.1</v>
      </c>
      <c r="K65" s="14">
        <f t="shared" si="4"/>
        <v>5.5938840201377401E-4</v>
      </c>
      <c r="L65">
        <v>1878.1</v>
      </c>
      <c r="M65" s="14">
        <f t="shared" si="5"/>
        <v>5.5938840201377401E-4</v>
      </c>
      <c r="N65">
        <v>81.05</v>
      </c>
      <c r="O65" s="14">
        <f t="shared" si="6"/>
        <v>6.1728395061724881E-4</v>
      </c>
      <c r="P65">
        <v>427.5</v>
      </c>
      <c r="Q65" s="14">
        <f t="shared" si="7"/>
        <v>1.5801354401805814E-2</v>
      </c>
      <c r="R65">
        <v>341.85</v>
      </c>
      <c r="S65" s="14">
        <f t="shared" si="8"/>
        <v>9.8966026587888403E-3</v>
      </c>
      <c r="T65" s="6">
        <v>246.4</v>
      </c>
      <c r="U65" s="14">
        <f t="shared" si="9"/>
        <v>5.9195754235558977E-3</v>
      </c>
    </row>
    <row r="66" spans="1:21">
      <c r="A66" s="15">
        <v>43880</v>
      </c>
      <c r="B66">
        <v>1582.9</v>
      </c>
      <c r="C66" s="26">
        <f t="shared" si="1"/>
        <v>1.2017710309930999E-3</v>
      </c>
      <c r="D66">
        <v>1853.95</v>
      </c>
      <c r="E66" s="16">
        <f t="shared" si="10"/>
        <v>1.8102237112288646E-3</v>
      </c>
      <c r="F66" s="4">
        <v>1292.3499999999999</v>
      </c>
      <c r="G66" s="16">
        <f t="shared" si="2"/>
        <v>2.2101589763473509E-3</v>
      </c>
      <c r="H66" s="4">
        <v>334.75</v>
      </c>
      <c r="I66" s="14">
        <f t="shared" si="3"/>
        <v>1.1787819253438045E-2</v>
      </c>
      <c r="J66" s="4">
        <v>1881.4</v>
      </c>
      <c r="K66" s="14">
        <f t="shared" si="4"/>
        <v>1.757094936371962E-3</v>
      </c>
      <c r="L66">
        <v>1881.4</v>
      </c>
      <c r="M66" s="14">
        <f t="shared" si="5"/>
        <v>1.757094936371962E-3</v>
      </c>
      <c r="N66">
        <v>81.05</v>
      </c>
      <c r="O66" s="14">
        <f t="shared" si="6"/>
        <v>0</v>
      </c>
      <c r="P66">
        <v>432.1</v>
      </c>
      <c r="Q66" s="14">
        <f t="shared" si="7"/>
        <v>1.0760233918128708E-2</v>
      </c>
      <c r="R66">
        <v>349.3</v>
      </c>
      <c r="S66" s="14">
        <f t="shared" si="8"/>
        <v>2.1793184145092841E-2</v>
      </c>
      <c r="T66" s="6">
        <v>246.7</v>
      </c>
      <c r="U66" s="14">
        <f t="shared" si="9"/>
        <v>1.2175324675323983E-3</v>
      </c>
    </row>
    <row r="67" spans="1:21">
      <c r="A67" s="15">
        <v>43881</v>
      </c>
      <c r="B67">
        <v>1586.5</v>
      </c>
      <c r="C67" s="26">
        <f t="shared" si="1"/>
        <v>2.2743066523469007E-3</v>
      </c>
      <c r="D67">
        <v>1856.35</v>
      </c>
      <c r="E67" s="16">
        <f t="shared" si="10"/>
        <v>1.2945332937780757E-3</v>
      </c>
      <c r="F67" s="4">
        <v>1296.7</v>
      </c>
      <c r="G67" s="16">
        <f t="shared" si="2"/>
        <v>3.3659612334121071E-3</v>
      </c>
      <c r="H67" s="4">
        <v>338.2</v>
      </c>
      <c r="I67" s="14">
        <f t="shared" si="3"/>
        <v>1.0306198655713184E-2</v>
      </c>
      <c r="J67" s="4">
        <v>1884.9</v>
      </c>
      <c r="K67" s="14">
        <f t="shared" si="4"/>
        <v>1.8603167853725947E-3</v>
      </c>
      <c r="L67">
        <v>1884.9</v>
      </c>
      <c r="M67" s="14">
        <f t="shared" si="5"/>
        <v>1.8603167853725947E-3</v>
      </c>
      <c r="N67">
        <v>82.65</v>
      </c>
      <c r="O67" s="14">
        <f t="shared" si="6"/>
        <v>1.9740900678593565E-2</v>
      </c>
      <c r="P67">
        <v>421.35</v>
      </c>
      <c r="Q67" s="14">
        <f t="shared" si="7"/>
        <v>-2.4878500347141865E-2</v>
      </c>
      <c r="R67">
        <v>343.55</v>
      </c>
      <c r="S67" s="14">
        <f t="shared" si="8"/>
        <v>-1.6461494417406242E-2</v>
      </c>
      <c r="T67" s="6">
        <v>246.95</v>
      </c>
      <c r="U67" s="14">
        <f t="shared" si="9"/>
        <v>1.0133765707336848E-3</v>
      </c>
    </row>
    <row r="68" spans="1:21">
      <c r="A68" s="15">
        <v>43885</v>
      </c>
      <c r="B68">
        <v>1599.1</v>
      </c>
      <c r="C68" s="26">
        <f t="shared" si="1"/>
        <v>7.9420107154112261E-3</v>
      </c>
      <c r="D68">
        <v>1866.1</v>
      </c>
      <c r="E68" s="16">
        <f t="shared" si="10"/>
        <v>5.2522423034449322E-3</v>
      </c>
      <c r="F68" s="4">
        <v>1302.4000000000001</v>
      </c>
      <c r="G68" s="16">
        <f t="shared" si="2"/>
        <v>4.3957738875607657E-3</v>
      </c>
      <c r="H68" s="4">
        <v>339.75</v>
      </c>
      <c r="I68" s="14">
        <f t="shared" si="3"/>
        <v>4.5830869308102051E-3</v>
      </c>
      <c r="J68" s="4">
        <v>1891.3</v>
      </c>
      <c r="K68" s="14">
        <f t="shared" si="4"/>
        <v>3.3954055918085113E-3</v>
      </c>
      <c r="L68">
        <v>1891.3</v>
      </c>
      <c r="M68" s="14">
        <f t="shared" si="5"/>
        <v>3.3954055918085113E-3</v>
      </c>
      <c r="N68">
        <v>82.8</v>
      </c>
      <c r="O68" s="14">
        <f t="shared" si="6"/>
        <v>1.8148820326677733E-3</v>
      </c>
      <c r="P68">
        <v>424.15</v>
      </c>
      <c r="Q68" s="14">
        <f t="shared" si="7"/>
        <v>6.6453067521062168E-3</v>
      </c>
      <c r="R68">
        <v>335.5</v>
      </c>
      <c r="S68" s="14">
        <f t="shared" si="8"/>
        <v>-2.3431814874108604E-2</v>
      </c>
      <c r="T68" s="6">
        <v>249.15</v>
      </c>
      <c r="U68" s="14">
        <f t="shared" si="9"/>
        <v>8.9086859688196681E-3</v>
      </c>
    </row>
    <row r="69" spans="1:21" ht="15.75" thickBot="1">
      <c r="A69" s="15">
        <v>43886</v>
      </c>
      <c r="B69">
        <v>1609.95</v>
      </c>
      <c r="C69" s="26">
        <f t="shared" si="1"/>
        <v>6.7850665999625642E-3</v>
      </c>
      <c r="D69">
        <v>1872.8</v>
      </c>
      <c r="E69" s="16">
        <f t="shared" ref="E69" si="11">(D69-D68)/D68</f>
        <v>3.5903756497508419E-3</v>
      </c>
      <c r="F69" s="19"/>
      <c r="G69" s="20">
        <f t="shared" si="2"/>
        <v>-1</v>
      </c>
      <c r="H69" s="5">
        <v>344.95</v>
      </c>
      <c r="I69" s="14">
        <f t="shared" si="3"/>
        <v>1.5305371596762292E-2</v>
      </c>
      <c r="J69" s="4">
        <v>1893.7</v>
      </c>
      <c r="K69" s="14">
        <f t="shared" si="4"/>
        <v>1.2689684344102422E-3</v>
      </c>
      <c r="L69">
        <v>1893.7</v>
      </c>
      <c r="M69" s="14">
        <f t="shared" si="5"/>
        <v>1.2689684344102422E-3</v>
      </c>
      <c r="N69">
        <v>83.5</v>
      </c>
      <c r="O69" s="14">
        <f t="shared" si="6"/>
        <v>8.4541062801932708E-3</v>
      </c>
      <c r="P69">
        <v>419.5</v>
      </c>
      <c r="Q69" s="14">
        <f t="shared" si="7"/>
        <v>-1.0963102675940063E-2</v>
      </c>
      <c r="R69">
        <v>336.1</v>
      </c>
      <c r="S69" s="14">
        <f t="shared" si="8"/>
        <v>1.78837555886743E-3</v>
      </c>
      <c r="T69" s="6">
        <v>247.75</v>
      </c>
      <c r="U69" s="14">
        <f t="shared" si="9"/>
        <v>-5.6191049568533238E-3</v>
      </c>
    </row>
    <row r="70" spans="1:21">
      <c r="A70" s="4"/>
      <c r="B70" s="6"/>
      <c r="C70" s="8"/>
      <c r="D70" s="6"/>
      <c r="E70" s="25">
        <f>AVERAGE(E5:E69)</f>
        <v>2.226888606618549E-3</v>
      </c>
      <c r="F70" s="6"/>
      <c r="G70" s="6"/>
    </row>
    <row r="71" spans="1:21">
      <c r="A71" s="23" t="s">
        <v>48</v>
      </c>
      <c r="B71" s="6"/>
      <c r="C71" s="24">
        <f>AVERAGE(C5:C69)</f>
        <v>2.3405320146122526E-3</v>
      </c>
      <c r="D71" s="6"/>
      <c r="E71" s="6"/>
      <c r="F71" s="6"/>
      <c r="G71" s="6"/>
    </row>
    <row r="72" spans="1:21">
      <c r="A72" s="23" t="s">
        <v>49</v>
      </c>
      <c r="B72" s="6"/>
      <c r="C72" s="8"/>
      <c r="D72" s="6"/>
      <c r="E72" s="6"/>
      <c r="F72" s="6"/>
      <c r="G72" s="6"/>
    </row>
    <row r="73" spans="1:21">
      <c r="A73" s="4"/>
      <c r="B73" s="6"/>
      <c r="C73" s="8"/>
      <c r="D73" s="6"/>
      <c r="E73" s="6"/>
      <c r="F73" s="6"/>
      <c r="G73" s="6"/>
    </row>
    <row r="74" spans="1:21">
      <c r="A74" s="4"/>
      <c r="B74" s="6"/>
      <c r="C74" s="8"/>
      <c r="D74" s="6"/>
      <c r="E74" s="6"/>
      <c r="F74" s="6"/>
      <c r="G74" s="6"/>
    </row>
    <row r="75" spans="1:21">
      <c r="A75" s="4"/>
      <c r="B75" s="6"/>
      <c r="C75" s="8"/>
      <c r="D75" s="6"/>
      <c r="E75" s="6"/>
      <c r="F75" s="6"/>
      <c r="G75" s="6"/>
    </row>
    <row r="76" spans="1:21">
      <c r="A76" s="4"/>
      <c r="B76" s="6"/>
      <c r="C76" s="8"/>
      <c r="D76" s="6"/>
      <c r="E76" s="6"/>
      <c r="F76" s="6"/>
      <c r="G76" s="6"/>
    </row>
    <row r="77" spans="1:21">
      <c r="A77" s="4"/>
      <c r="B77" s="6"/>
      <c r="C77" s="8"/>
      <c r="D77" s="6"/>
      <c r="E77" s="6"/>
      <c r="F77" s="6"/>
      <c r="G77" s="6"/>
    </row>
    <row r="78" spans="1:21">
      <c r="A78" s="4"/>
      <c r="B78" s="6"/>
      <c r="C78" s="8"/>
      <c r="D78" s="6"/>
      <c r="E78" s="6"/>
      <c r="F78" s="6"/>
      <c r="G78" s="6"/>
    </row>
    <row r="79" spans="1:21">
      <c r="A79" s="4"/>
      <c r="B79" s="6"/>
      <c r="C79" s="8"/>
      <c r="D79" s="6"/>
      <c r="E79" s="6"/>
      <c r="F79" s="6"/>
      <c r="G79" s="6"/>
    </row>
    <row r="80" spans="1:21">
      <c r="A80" s="4"/>
      <c r="B80" s="6"/>
      <c r="C80" s="8"/>
      <c r="D80" s="6"/>
      <c r="E80" s="6"/>
      <c r="F80" s="6"/>
      <c r="G80" s="6"/>
    </row>
    <row r="81" spans="1:7">
      <c r="A81" s="4"/>
      <c r="B81" s="6"/>
      <c r="C81" s="8"/>
      <c r="D81" s="6"/>
      <c r="E81" s="6"/>
      <c r="F81" s="6"/>
      <c r="G81" s="6"/>
    </row>
    <row r="82" spans="1:7">
      <c r="A82" s="4"/>
      <c r="B82" s="6"/>
      <c r="C82" s="8"/>
      <c r="D82" s="6"/>
      <c r="E82" s="6"/>
      <c r="F82" s="6"/>
      <c r="G82" s="6"/>
    </row>
    <row r="83" spans="1:7">
      <c r="A83" s="4"/>
      <c r="B83" s="6"/>
      <c r="C83" s="8"/>
      <c r="D83" s="6"/>
      <c r="E83" s="6"/>
      <c r="F83" s="6"/>
      <c r="G83" s="6"/>
    </row>
    <row r="84" spans="1:7">
      <c r="A84" s="4"/>
      <c r="B84" s="6"/>
      <c r="C84" s="8"/>
      <c r="D84" s="6"/>
      <c r="E84" s="6"/>
      <c r="F84" s="6"/>
      <c r="G84" s="6"/>
    </row>
    <row r="85" spans="1:7">
      <c r="A85" s="4"/>
      <c r="B85" s="6"/>
      <c r="C85" s="8"/>
      <c r="D85" s="6"/>
      <c r="E85" s="6"/>
      <c r="F85" s="6"/>
      <c r="G85" s="6"/>
    </row>
    <row r="86" spans="1:7">
      <c r="A86" s="4"/>
      <c r="B86" s="6"/>
      <c r="C86" s="8"/>
      <c r="D86" s="6"/>
      <c r="E86" s="6"/>
      <c r="F86" s="6"/>
      <c r="G86" s="6"/>
    </row>
    <row r="87" spans="1:7">
      <c r="A87" s="4"/>
      <c r="B87" s="6"/>
      <c r="C87" s="8"/>
      <c r="D87" s="6"/>
      <c r="E87" s="6"/>
      <c r="F87" s="6"/>
      <c r="G87" s="6"/>
    </row>
    <row r="88" spans="1:7">
      <c r="A88" s="4"/>
      <c r="B88" s="6"/>
      <c r="C88" s="8"/>
      <c r="D88" s="6"/>
      <c r="E88" s="6"/>
      <c r="F88" s="6"/>
      <c r="G88" s="6"/>
    </row>
    <row r="89" spans="1:7">
      <c r="A89" s="4"/>
      <c r="B89" s="6"/>
      <c r="C89" s="8"/>
      <c r="D89" s="6"/>
      <c r="E89" s="6"/>
      <c r="F89" s="6"/>
      <c r="G89" s="6"/>
    </row>
    <row r="90" spans="1:7">
      <c r="A90" s="4"/>
      <c r="B90" s="6"/>
      <c r="C90" s="8"/>
      <c r="D90" s="6"/>
      <c r="E90" s="6"/>
      <c r="F90" s="6"/>
      <c r="G90" s="6"/>
    </row>
    <row r="91" spans="1:7">
      <c r="A91" s="4"/>
      <c r="B91" s="6"/>
      <c r="C91" s="8"/>
      <c r="D91" s="6"/>
      <c r="E91" s="6"/>
      <c r="F91" s="6"/>
      <c r="G91" s="6"/>
    </row>
    <row r="92" spans="1:7">
      <c r="A92" s="4"/>
      <c r="B92" s="6"/>
      <c r="C92" s="8"/>
      <c r="D92" s="6"/>
      <c r="E92" s="6"/>
      <c r="F92" s="6"/>
      <c r="G92" s="6"/>
    </row>
    <row r="93" spans="1:7">
      <c r="A93" s="4"/>
      <c r="B93" s="6"/>
      <c r="C93" s="8"/>
      <c r="D93" s="6"/>
      <c r="E93" s="6"/>
      <c r="F93" s="6"/>
      <c r="G93" s="6"/>
    </row>
    <row r="94" spans="1:7">
      <c r="A94" s="4"/>
      <c r="B94" s="6"/>
      <c r="C94" s="8"/>
      <c r="D94" s="6"/>
      <c r="E94" s="6"/>
      <c r="F94" s="6"/>
      <c r="G94" s="6"/>
    </row>
    <row r="95" spans="1:7">
      <c r="A95" s="4"/>
      <c r="B95" s="6"/>
      <c r="C95" s="8"/>
      <c r="D95" s="6"/>
      <c r="E95" s="6"/>
      <c r="F95" s="6"/>
      <c r="G95" s="6"/>
    </row>
    <row r="96" spans="1:7">
      <c r="A96" s="4"/>
      <c r="B96" s="6"/>
      <c r="C96" s="8"/>
      <c r="D96" s="6"/>
      <c r="E96" s="6"/>
      <c r="F96" s="6"/>
      <c r="G96" s="6"/>
    </row>
    <row r="97" spans="1:7">
      <c r="A97" s="4"/>
      <c r="B97" s="6"/>
      <c r="C97" s="8"/>
      <c r="D97" s="6"/>
      <c r="E97" s="6"/>
      <c r="F97" s="6"/>
      <c r="G97" s="6"/>
    </row>
    <row r="98" spans="1:7">
      <c r="A98" s="4"/>
      <c r="B98" s="6"/>
      <c r="C98" s="8"/>
      <c r="D98" s="6"/>
      <c r="E98" s="6"/>
      <c r="F98" s="6"/>
      <c r="G98" s="6"/>
    </row>
    <row r="99" spans="1:7">
      <c r="A99" s="4"/>
      <c r="B99" s="6"/>
      <c r="C99" s="8"/>
      <c r="D99" s="6"/>
      <c r="E99" s="6"/>
      <c r="F99" s="6"/>
      <c r="G99" s="6"/>
    </row>
    <row r="100" spans="1:7">
      <c r="A100" s="4"/>
      <c r="B100" s="6"/>
      <c r="C100" s="8"/>
      <c r="D100" s="6"/>
      <c r="E100" s="6"/>
      <c r="F100" s="6"/>
      <c r="G100" s="6"/>
    </row>
    <row r="101" spans="1:7">
      <c r="A101" s="4"/>
      <c r="B101" s="6"/>
      <c r="C101" s="8"/>
      <c r="D101" s="6"/>
      <c r="E101" s="6"/>
      <c r="F101" s="6"/>
      <c r="G101" s="6"/>
    </row>
    <row r="102" spans="1:7">
      <c r="A102" s="4"/>
      <c r="B102" s="6"/>
      <c r="C102" s="8"/>
      <c r="D102" s="6"/>
      <c r="E102" s="6"/>
      <c r="F102" s="6"/>
      <c r="G102" s="6"/>
    </row>
    <row r="103" spans="1:7">
      <c r="A103" s="4"/>
      <c r="B103" s="6"/>
      <c r="C103" s="8"/>
      <c r="D103" s="6"/>
      <c r="E103" s="6"/>
      <c r="F103" s="6"/>
      <c r="G103" s="6"/>
    </row>
    <row r="104" spans="1:7">
      <c r="A104" s="4"/>
      <c r="B104" s="6"/>
      <c r="C104" s="8"/>
      <c r="D104" s="6"/>
      <c r="E104" s="6"/>
      <c r="F104" s="6"/>
      <c r="G104" s="6"/>
    </row>
    <row r="105" spans="1:7">
      <c r="A105" s="4"/>
      <c r="B105" s="6"/>
      <c r="C105" s="8"/>
      <c r="D105" s="6"/>
      <c r="E105" s="6"/>
      <c r="F105" s="6"/>
      <c r="G105" s="6"/>
    </row>
    <row r="106" spans="1:7">
      <c r="A106" s="4"/>
      <c r="B106" s="6"/>
      <c r="C106" s="8"/>
      <c r="D106" s="6"/>
      <c r="E106" s="6"/>
      <c r="F106" s="6"/>
      <c r="G106" s="6"/>
    </row>
    <row r="107" spans="1:7">
      <c r="A107" s="4"/>
      <c r="B107" s="6"/>
      <c r="C107" s="8"/>
      <c r="D107" s="6"/>
      <c r="E107" s="6"/>
      <c r="F107" s="6"/>
      <c r="G107" s="6"/>
    </row>
    <row r="108" spans="1:7">
      <c r="A108" s="4"/>
      <c r="B108" s="6"/>
      <c r="C108" s="8"/>
      <c r="D108" s="6"/>
      <c r="E108" s="6"/>
      <c r="F108" s="6"/>
      <c r="G108" s="6"/>
    </row>
    <row r="109" spans="1:7">
      <c r="A109" s="4"/>
      <c r="B109" s="6"/>
      <c r="C109" s="8"/>
      <c r="D109" s="6"/>
      <c r="E109" s="6"/>
      <c r="F109" s="6"/>
      <c r="G109" s="6"/>
    </row>
    <row r="110" spans="1:7">
      <c r="A110" s="4"/>
      <c r="B110" s="6"/>
      <c r="C110" s="8"/>
      <c r="D110" s="6"/>
      <c r="E110" s="6"/>
      <c r="F110" s="6"/>
      <c r="G110" s="6"/>
    </row>
    <row r="111" spans="1:7">
      <c r="A111" s="4"/>
      <c r="B111" s="6"/>
      <c r="C111" s="8"/>
      <c r="D111" s="6"/>
      <c r="E111" s="6"/>
      <c r="F111" s="6"/>
      <c r="G111" s="6"/>
    </row>
    <row r="112" spans="1:7">
      <c r="A112" s="4"/>
      <c r="B112" s="6"/>
      <c r="C112" s="8"/>
      <c r="D112" s="6"/>
      <c r="E112" s="6"/>
      <c r="F112" s="6"/>
      <c r="G112" s="6"/>
    </row>
    <row r="113" spans="1:9">
      <c r="A113" s="4"/>
      <c r="B113" s="6"/>
      <c r="C113" s="8"/>
      <c r="D113" s="6"/>
      <c r="E113" s="6"/>
      <c r="F113" s="6"/>
      <c r="G113" s="6"/>
    </row>
    <row r="114" spans="1:9">
      <c r="A114" s="4"/>
      <c r="B114" s="6"/>
      <c r="C114" s="8"/>
      <c r="D114" s="6"/>
      <c r="E114" s="6"/>
      <c r="F114" s="6"/>
      <c r="G114" s="6"/>
    </row>
    <row r="115" spans="1:9">
      <c r="A115" s="4"/>
      <c r="B115" s="6"/>
      <c r="C115" s="8"/>
      <c r="D115" s="6"/>
      <c r="E115" s="6"/>
      <c r="F115" s="6"/>
      <c r="G115" s="6"/>
    </row>
    <row r="116" spans="1:9">
      <c r="A116" s="4"/>
      <c r="B116" s="6"/>
      <c r="C116" s="8"/>
      <c r="D116" s="6"/>
      <c r="E116" s="6"/>
      <c r="F116" s="6"/>
      <c r="G116" s="6"/>
    </row>
    <row r="117" spans="1:9">
      <c r="A117" s="4"/>
      <c r="B117" s="6"/>
      <c r="C117" s="8"/>
      <c r="D117" s="6"/>
      <c r="E117" s="6"/>
      <c r="F117" s="6"/>
      <c r="G117" s="6"/>
    </row>
    <row r="118" spans="1:9">
      <c r="A118" s="4"/>
      <c r="B118" s="6"/>
      <c r="C118" s="8"/>
      <c r="D118" s="6"/>
      <c r="E118" s="6"/>
      <c r="F118" s="6"/>
      <c r="G118" s="6"/>
    </row>
    <row r="119" spans="1:9">
      <c r="A119" s="4"/>
      <c r="B119" s="6"/>
      <c r="C119" s="8"/>
      <c r="D119" s="6"/>
      <c r="E119" s="6"/>
      <c r="F119" s="6"/>
      <c r="G119" s="6"/>
    </row>
    <row r="120" spans="1:9">
      <c r="A120" s="4"/>
      <c r="B120" s="6"/>
      <c r="C120" s="8"/>
      <c r="D120" s="6"/>
      <c r="E120" s="6"/>
      <c r="F120" s="6"/>
      <c r="G120" s="6"/>
    </row>
    <row r="121" spans="1:9">
      <c r="A121" s="4"/>
      <c r="B121" s="6"/>
      <c r="C121" s="8"/>
      <c r="D121" s="6"/>
      <c r="E121" s="6"/>
      <c r="F121" s="6"/>
      <c r="G121" s="6"/>
    </row>
    <row r="122" spans="1:9">
      <c r="A122" s="4"/>
      <c r="B122" s="6"/>
      <c r="C122" s="8"/>
      <c r="D122" s="6"/>
      <c r="E122" s="6"/>
      <c r="F122" s="6"/>
      <c r="G122" s="6"/>
    </row>
    <row r="123" spans="1:9">
      <c r="A123" s="4"/>
      <c r="B123" s="6"/>
      <c r="C123" s="8"/>
      <c r="D123" s="6"/>
      <c r="E123" s="6"/>
      <c r="F123" s="6"/>
      <c r="G123" s="6"/>
    </row>
    <row r="124" spans="1:9">
      <c r="A124" s="4"/>
      <c r="B124" s="6"/>
      <c r="C124" s="8"/>
      <c r="D124" s="6"/>
      <c r="E124" s="6"/>
      <c r="F124" s="6"/>
      <c r="G124" s="6"/>
    </row>
    <row r="125" spans="1:9">
      <c r="A125" s="4"/>
      <c r="B125" s="6"/>
      <c r="C125" s="8"/>
      <c r="D125" s="6"/>
      <c r="E125" s="6"/>
      <c r="F125" s="6"/>
      <c r="G125" s="6"/>
    </row>
    <row r="126" spans="1:9">
      <c r="A126" s="4"/>
      <c r="B126" s="6"/>
      <c r="C126" s="8"/>
      <c r="D126" s="6"/>
      <c r="E126" s="6"/>
      <c r="F126" s="6"/>
      <c r="G126" s="6"/>
    </row>
    <row r="127" spans="1:9" ht="15.75" thickBot="1">
      <c r="A127" s="5"/>
      <c r="B127" s="9"/>
      <c r="C127" s="10"/>
      <c r="D127" s="9"/>
      <c r="E127" s="9"/>
      <c r="F127" s="6"/>
      <c r="G127" s="6"/>
      <c r="I127" s="10"/>
    </row>
  </sheetData>
  <sortState ref="N4:N69">
    <sortCondition ref="N4"/>
  </sortState>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
  <sheetViews>
    <sheetView workbookViewId="0">
      <selection activeCell="A2" sqref="A2"/>
    </sheetView>
  </sheetViews>
  <sheetFormatPr defaultRowHeight="15"/>
  <sheetData>
    <row r="1" spans="1:1">
      <c r="A1">
        <f>(15*0.6)+(10*0.4)</f>
        <v>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3:M13"/>
  <sheetViews>
    <sheetView workbookViewId="0">
      <selection activeCell="C12" sqref="C12"/>
    </sheetView>
  </sheetViews>
  <sheetFormatPr defaultRowHeight="15"/>
  <cols>
    <col min="1" max="1" width="8.140625" bestFit="1" customWidth="1"/>
    <col min="2" max="2" width="11.5703125" bestFit="1" customWidth="1"/>
    <col min="3" max="3" width="13.85546875" bestFit="1" customWidth="1"/>
    <col min="4" max="4" width="10.28515625" bestFit="1" customWidth="1"/>
    <col min="5" max="5" width="9.140625" customWidth="1"/>
    <col min="6" max="6" width="11.140625" bestFit="1" customWidth="1"/>
    <col min="7" max="7" width="11.28515625" bestFit="1" customWidth="1"/>
    <col min="8" max="8" width="13.5703125" bestFit="1" customWidth="1"/>
    <col min="9" max="9" width="9.5703125" bestFit="1" customWidth="1"/>
    <col min="10" max="10" width="13.85546875" bestFit="1" customWidth="1"/>
    <col min="11" max="11" width="10.7109375" bestFit="1" customWidth="1"/>
    <col min="12" max="12" width="9.140625" customWidth="1"/>
    <col min="13" max="13" width="7.140625" customWidth="1"/>
  </cols>
  <sheetData>
    <row r="3" spans="1:13">
      <c r="A3" s="21" t="s">
        <v>46</v>
      </c>
      <c r="B3" s="21" t="s">
        <v>16</v>
      </c>
      <c r="C3" s="22" t="s">
        <v>0</v>
      </c>
      <c r="D3" s="18" t="s">
        <v>1</v>
      </c>
      <c r="E3" t="s">
        <v>2</v>
      </c>
      <c r="F3" t="s">
        <v>3</v>
      </c>
      <c r="G3" t="s">
        <v>4</v>
      </c>
      <c r="H3" t="s">
        <v>5</v>
      </c>
      <c r="I3" t="s">
        <v>44</v>
      </c>
      <c r="J3" t="s">
        <v>7</v>
      </c>
      <c r="K3" t="s">
        <v>47</v>
      </c>
      <c r="L3" t="s">
        <v>9</v>
      </c>
      <c r="M3" t="s">
        <v>10</v>
      </c>
    </row>
    <row r="4" spans="1:13">
      <c r="C4" s="21" t="s">
        <v>1</v>
      </c>
    </row>
    <row r="5" spans="1:13">
      <c r="C5" s="21" t="e" vm="1">
        <v>#VALUE!</v>
      </c>
    </row>
    <row r="6" spans="1:13">
      <c r="C6" s="21" t="s">
        <v>3</v>
      </c>
    </row>
    <row r="7" spans="1:13">
      <c r="C7" s="21" t="e" vm="2">
        <v>#VALUE!</v>
      </c>
    </row>
    <row r="8" spans="1:13">
      <c r="C8" s="21" t="e" vm="3">
        <v>#VALUE!</v>
      </c>
    </row>
    <row r="9" spans="1:13">
      <c r="C9" s="21" t="s">
        <v>6</v>
      </c>
    </row>
    <row r="10" spans="1:13">
      <c r="C10" s="21" t="s">
        <v>7</v>
      </c>
    </row>
    <row r="11" spans="1:13">
      <c r="C11" s="21" t="s">
        <v>8</v>
      </c>
    </row>
    <row r="12" spans="1:13">
      <c r="C12" s="21" t="e" vm="4">
        <v>#VALUE!</v>
      </c>
    </row>
    <row r="13" spans="1:13">
      <c r="C13" s="21" t="e" vm="5">
        <v>#VALUE!</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Beta Hedging</vt:lpstr>
      <vt:lpstr>co varaince data</vt:lpstr>
      <vt:lpstr>Sheet2</vt:lpstr>
      <vt:lpstr>COVARIANCE MATRIX</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shresth arora</dc:creator>
  <cp:lastModifiedBy>dell</cp:lastModifiedBy>
  <dcterms:created xsi:type="dcterms:W3CDTF">2020-02-11T04:45:42Z</dcterms:created>
  <dcterms:modified xsi:type="dcterms:W3CDTF">2021-11-15T10:18:57Z</dcterms:modified>
</cp:coreProperties>
</file>