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activeTab="2"/>
  </bookViews>
  <sheets>
    <sheet name="Financial Caluclations" sheetId="1" r:id="rId1"/>
    <sheet name="Amortization Schedule" sheetId="2" r:id="rId2"/>
    <sheet name="Amortization" sheetId="3" r:id="rId3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7" i="3"/>
  <c r="R157"/>
  <c r="S37"/>
  <c r="R37"/>
  <c r="S25"/>
  <c r="R25"/>
  <c r="Q13"/>
  <c r="I13"/>
  <c r="J162" i="2"/>
  <c r="K162"/>
  <c r="L162" s="1"/>
  <c r="J163"/>
  <c r="K163" s="1"/>
  <c r="L163" s="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G161"/>
  <c r="G157"/>
  <c r="E158"/>
  <c r="E157"/>
  <c r="E154"/>
  <c r="J151"/>
  <c r="K151"/>
  <c r="L151" s="1"/>
  <c r="L150"/>
  <c r="K150"/>
  <c r="J150"/>
  <c r="I151"/>
  <c r="I152"/>
  <c r="I153"/>
  <c r="I154"/>
  <c r="I155"/>
  <c r="I156"/>
  <c r="I157"/>
  <c r="I158"/>
  <c r="I159"/>
  <c r="I160"/>
  <c r="I161"/>
  <c r="I150"/>
  <c r="L149"/>
  <c r="F151"/>
  <c r="H144"/>
  <c r="F144"/>
  <c r="F141"/>
  <c r="F140"/>
  <c r="D12"/>
  <c r="H16" s="1"/>
  <c r="I14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K13"/>
  <c r="S41" i="1"/>
  <c r="S43"/>
  <c r="S44"/>
  <c r="S45"/>
  <c r="S42"/>
  <c r="R45"/>
  <c r="R43"/>
  <c r="R44"/>
  <c r="R42"/>
  <c r="R41"/>
  <c r="N28"/>
  <c r="N26"/>
  <c r="N23"/>
  <c r="O21"/>
  <c r="H34"/>
  <c r="H25"/>
  <c r="D27"/>
  <c r="K15"/>
  <c r="K13"/>
  <c r="H16"/>
  <c r="E14"/>
  <c r="G8"/>
  <c r="N15" i="3" l="1"/>
  <c r="N17"/>
  <c r="N19"/>
  <c r="N21"/>
  <c r="N23"/>
  <c r="N25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1"/>
  <c r="N73"/>
  <c r="N75"/>
  <c r="N77"/>
  <c r="N79"/>
  <c r="N81"/>
  <c r="N83"/>
  <c r="N85"/>
  <c r="N87"/>
  <c r="N89"/>
  <c r="N91"/>
  <c r="N93"/>
  <c r="N95"/>
  <c r="N97"/>
  <c r="N99"/>
  <c r="N101"/>
  <c r="N103"/>
  <c r="N105"/>
  <c r="N107"/>
  <c r="N109"/>
  <c r="N111"/>
  <c r="N113"/>
  <c r="N115"/>
  <c r="N117"/>
  <c r="N119"/>
  <c r="N121"/>
  <c r="N123"/>
  <c r="N125"/>
  <c r="N127"/>
  <c r="N129"/>
  <c r="N131"/>
  <c r="N133"/>
  <c r="N135"/>
  <c r="N137"/>
  <c r="N139"/>
  <c r="N141"/>
  <c r="N143"/>
  <c r="N145"/>
  <c r="N147"/>
  <c r="N149"/>
  <c r="N151"/>
  <c r="N153"/>
  <c r="N155"/>
  <c r="N157"/>
  <c r="N159"/>
  <c r="N161"/>
  <c r="N163"/>
  <c r="N165"/>
  <c r="N167"/>
  <c r="N169"/>
  <c r="N171"/>
  <c r="N173"/>
  <c r="N14"/>
  <c r="P14" s="1"/>
  <c r="Q14" s="1"/>
  <c r="O15" s="1"/>
  <c r="N193"/>
  <c r="N191"/>
  <c r="N189"/>
  <c r="N187"/>
  <c r="N185"/>
  <c r="N183"/>
  <c r="N181"/>
  <c r="N179"/>
  <c r="N177"/>
  <c r="N175"/>
  <c r="N172"/>
  <c r="N168"/>
  <c r="N164"/>
  <c r="N160"/>
  <c r="N156"/>
  <c r="N152"/>
  <c r="N148"/>
  <c r="N144"/>
  <c r="N140"/>
  <c r="N136"/>
  <c r="N132"/>
  <c r="N128"/>
  <c r="N124"/>
  <c r="N120"/>
  <c r="N116"/>
  <c r="N112"/>
  <c r="N108"/>
  <c r="N104"/>
  <c r="N100"/>
  <c r="N96"/>
  <c r="N92"/>
  <c r="N88"/>
  <c r="N84"/>
  <c r="N80"/>
  <c r="N76"/>
  <c r="N72"/>
  <c r="N68"/>
  <c r="N64"/>
  <c r="N60"/>
  <c r="N56"/>
  <c r="N52"/>
  <c r="N48"/>
  <c r="N44"/>
  <c r="N40"/>
  <c r="N36"/>
  <c r="N32"/>
  <c r="N28"/>
  <c r="N24"/>
  <c r="N20"/>
  <c r="N16"/>
  <c r="O14"/>
  <c r="N192"/>
  <c r="N190"/>
  <c r="N188"/>
  <c r="N186"/>
  <c r="N184"/>
  <c r="N182"/>
  <c r="N180"/>
  <c r="N178"/>
  <c r="N176"/>
  <c r="N174"/>
  <c r="N170"/>
  <c r="N166"/>
  <c r="N162"/>
  <c r="N158"/>
  <c r="N154"/>
  <c r="N150"/>
  <c r="N146"/>
  <c r="N142"/>
  <c r="N138"/>
  <c r="N134"/>
  <c r="N130"/>
  <c r="N126"/>
  <c r="N122"/>
  <c r="N118"/>
  <c r="N114"/>
  <c r="N110"/>
  <c r="N106"/>
  <c r="N102"/>
  <c r="N98"/>
  <c r="N94"/>
  <c r="N90"/>
  <c r="N86"/>
  <c r="N82"/>
  <c r="N78"/>
  <c r="N74"/>
  <c r="N70"/>
  <c r="N66"/>
  <c r="N62"/>
  <c r="N58"/>
  <c r="N54"/>
  <c r="N50"/>
  <c r="N46"/>
  <c r="N42"/>
  <c r="N38"/>
  <c r="N34"/>
  <c r="N30"/>
  <c r="N26"/>
  <c r="N22"/>
  <c r="N18"/>
  <c r="J164" i="2"/>
  <c r="K164" s="1"/>
  <c r="L164"/>
  <c r="J152"/>
  <c r="K152" s="1"/>
  <c r="L152" s="1"/>
  <c r="H14"/>
  <c r="J14" s="1"/>
  <c r="H132"/>
  <c r="H130"/>
  <c r="H128"/>
  <c r="H126"/>
  <c r="H124"/>
  <c r="H122"/>
  <c r="H120"/>
  <c r="H118"/>
  <c r="H116"/>
  <c r="H114"/>
  <c r="H112"/>
  <c r="H110"/>
  <c r="H108"/>
  <c r="H106"/>
  <c r="H104"/>
  <c r="H102"/>
  <c r="H100"/>
  <c r="H98"/>
  <c r="H96"/>
  <c r="H94"/>
  <c r="H92"/>
  <c r="H90"/>
  <c r="H88"/>
  <c r="H86"/>
  <c r="H84"/>
  <c r="H82"/>
  <c r="H80"/>
  <c r="H78"/>
  <c r="H76"/>
  <c r="H74"/>
  <c r="H72"/>
  <c r="H70"/>
  <c r="H68"/>
  <c r="H66"/>
  <c r="H64"/>
  <c r="H62"/>
  <c r="H60"/>
  <c r="H58"/>
  <c r="H56"/>
  <c r="H54"/>
  <c r="H52"/>
  <c r="H50"/>
  <c r="H48"/>
  <c r="H46"/>
  <c r="H44"/>
  <c r="H42"/>
  <c r="H40"/>
  <c r="H38"/>
  <c r="H36"/>
  <c r="H34"/>
  <c r="H32"/>
  <c r="H30"/>
  <c r="H28"/>
  <c r="H26"/>
  <c r="H24"/>
  <c r="H22"/>
  <c r="H20"/>
  <c r="H18"/>
  <c r="K14"/>
  <c r="S46" i="1"/>
  <c r="P15" i="3" l="1"/>
  <c r="Q15" s="1"/>
  <c r="J165" i="2"/>
  <c r="K165" s="1"/>
  <c r="L165" s="1"/>
  <c r="J153"/>
  <c r="K153" s="1"/>
  <c r="L153" s="1"/>
  <c r="I15"/>
  <c r="O16" i="3" l="1"/>
  <c r="J166" i="2"/>
  <c r="K166" s="1"/>
  <c r="L166" s="1"/>
  <c r="J154"/>
  <c r="K154" s="1"/>
  <c r="L154" s="1"/>
  <c r="J15"/>
  <c r="P16" i="3" l="1"/>
  <c r="Q16" s="1"/>
  <c r="L167" i="2"/>
  <c r="J167"/>
  <c r="K167" s="1"/>
  <c r="J155"/>
  <c r="K155" s="1"/>
  <c r="L155" s="1"/>
  <c r="K15"/>
  <c r="I16" s="1"/>
  <c r="O17" i="3" l="1"/>
  <c r="J168" i="2"/>
  <c r="K168" s="1"/>
  <c r="L168"/>
  <c r="J156"/>
  <c r="K156" s="1"/>
  <c r="L156" s="1"/>
  <c r="J16"/>
  <c r="P17" i="3" l="1"/>
  <c r="Q17" s="1"/>
  <c r="O18" s="1"/>
  <c r="P18" s="1"/>
  <c r="Q18" s="1"/>
  <c r="J169" i="2"/>
  <c r="K169" s="1"/>
  <c r="L169" s="1"/>
  <c r="J157"/>
  <c r="K157" s="1"/>
  <c r="L157" s="1"/>
  <c r="K16"/>
  <c r="I17" s="1"/>
  <c r="O19" i="3" l="1"/>
  <c r="J170" i="2"/>
  <c r="K170" s="1"/>
  <c r="L170" s="1"/>
  <c r="J158"/>
  <c r="K158" s="1"/>
  <c r="L158" s="1"/>
  <c r="J17"/>
  <c r="P19" i="3" l="1"/>
  <c r="Q19" s="1"/>
  <c r="L171" i="2"/>
  <c r="J171"/>
  <c r="K171" s="1"/>
  <c r="J159"/>
  <c r="K159" s="1"/>
  <c r="L159" s="1"/>
  <c r="K17"/>
  <c r="O20" i="3" l="1"/>
  <c r="P20" s="1"/>
  <c r="Q20"/>
  <c r="J172" i="2"/>
  <c r="K172" s="1"/>
  <c r="L172"/>
  <c r="J160"/>
  <c r="K160" s="1"/>
  <c r="L160" s="1"/>
  <c r="I18"/>
  <c r="O21" i="3" l="1"/>
  <c r="P21" s="1"/>
  <c r="Q21"/>
  <c r="O22" s="1"/>
  <c r="P22" s="1"/>
  <c r="Q22" s="1"/>
  <c r="J173" i="2"/>
  <c r="K173" s="1"/>
  <c r="L173" s="1"/>
  <c r="J161"/>
  <c r="K161" s="1"/>
  <c r="L161" s="1"/>
  <c r="J18"/>
  <c r="O23" i="3" l="1"/>
  <c r="P23" s="1"/>
  <c r="Q23"/>
  <c r="J174" i="2"/>
  <c r="K174" s="1"/>
  <c r="L174" s="1"/>
  <c r="K18"/>
  <c r="I19" s="1"/>
  <c r="O24" i="3" l="1"/>
  <c r="P24" s="1"/>
  <c r="Q24"/>
  <c r="L175" i="2"/>
  <c r="J175"/>
  <c r="K175" s="1"/>
  <c r="J19"/>
  <c r="K19" s="1"/>
  <c r="O25" i="3" l="1"/>
  <c r="P25" s="1"/>
  <c r="Q25"/>
  <c r="O26" s="1"/>
  <c r="P26" s="1"/>
  <c r="Q26" s="1"/>
  <c r="J176" i="2"/>
  <c r="K176" s="1"/>
  <c r="L176"/>
  <c r="I20"/>
  <c r="J20" s="1"/>
  <c r="K20"/>
  <c r="O27" i="3" l="1"/>
  <c r="P27" s="1"/>
  <c r="Q27"/>
  <c r="J177" i="2"/>
  <c r="K177" s="1"/>
  <c r="L177" s="1"/>
  <c r="I21"/>
  <c r="J21" s="1"/>
  <c r="K21"/>
  <c r="O28" i="3" l="1"/>
  <c r="P28" s="1"/>
  <c r="Q28"/>
  <c r="J178" i="2"/>
  <c r="K178" s="1"/>
  <c r="L178" s="1"/>
  <c r="I22"/>
  <c r="J22" s="1"/>
  <c r="K22" s="1"/>
  <c r="I23" s="1"/>
  <c r="J23" s="1"/>
  <c r="K23" s="1"/>
  <c r="O29" i="3" l="1"/>
  <c r="P29" s="1"/>
  <c r="Q29"/>
  <c r="O30" s="1"/>
  <c r="P30" s="1"/>
  <c r="Q30" s="1"/>
  <c r="O31" s="1"/>
  <c r="P31" s="1"/>
  <c r="Q31" s="1"/>
  <c r="L179" i="2"/>
  <c r="J179"/>
  <c r="K179" s="1"/>
  <c r="I24"/>
  <c r="J24" s="1"/>
  <c r="K24" s="1"/>
  <c r="O32" i="3" l="1"/>
  <c r="P32" s="1"/>
  <c r="Q32"/>
  <c r="J180" i="2"/>
  <c r="K180" s="1"/>
  <c r="L180"/>
  <c r="I25"/>
  <c r="J25" s="1"/>
  <c r="K25" s="1"/>
  <c r="O33" i="3" l="1"/>
  <c r="P33" s="1"/>
  <c r="Q33" s="1"/>
  <c r="J181" i="2"/>
  <c r="K181" s="1"/>
  <c r="L181" s="1"/>
  <c r="I26"/>
  <c r="J26" s="1"/>
  <c r="K26" s="1"/>
  <c r="I27" s="1"/>
  <c r="J27" s="1"/>
  <c r="K27" s="1"/>
  <c r="O34" i="3" l="1"/>
  <c r="P34" s="1"/>
  <c r="Q34" s="1"/>
  <c r="J182" i="2"/>
  <c r="K182" s="1"/>
  <c r="L182" s="1"/>
  <c r="I28"/>
  <c r="J28" s="1"/>
  <c r="K28" s="1"/>
  <c r="O35" i="3" l="1"/>
  <c r="P35" s="1"/>
  <c r="Q35"/>
  <c r="L183" i="2"/>
  <c r="J183"/>
  <c r="K183" s="1"/>
  <c r="I29"/>
  <c r="J29" s="1"/>
  <c r="K29" s="1"/>
  <c r="O36" i="3" l="1"/>
  <c r="P36" s="1"/>
  <c r="Q36" s="1"/>
  <c r="J184" i="2"/>
  <c r="K184" s="1"/>
  <c r="L184"/>
  <c r="I30"/>
  <c r="J30" s="1"/>
  <c r="K30" s="1"/>
  <c r="I31" s="1"/>
  <c r="J31" s="1"/>
  <c r="K31" s="1"/>
  <c r="O37" i="3" l="1"/>
  <c r="P37" s="1"/>
  <c r="Q37" s="1"/>
  <c r="J185" i="2"/>
  <c r="K185" s="1"/>
  <c r="L185" s="1"/>
  <c r="I32"/>
  <c r="J32" s="1"/>
  <c r="K32" s="1"/>
  <c r="O38" i="3" l="1"/>
  <c r="P38" s="1"/>
  <c r="Q38" s="1"/>
  <c r="J186" i="2"/>
  <c r="K186" s="1"/>
  <c r="L186" s="1"/>
  <c r="I33"/>
  <c r="J33" s="1"/>
  <c r="K33" s="1"/>
  <c r="O39" i="3" l="1"/>
  <c r="P39" s="1"/>
  <c r="Q39"/>
  <c r="L187" i="2"/>
  <c r="J187"/>
  <c r="K187" s="1"/>
  <c r="I34"/>
  <c r="J34" s="1"/>
  <c r="K34" s="1"/>
  <c r="I35" s="1"/>
  <c r="J35" s="1"/>
  <c r="K35" s="1"/>
  <c r="O40" i="3" l="1"/>
  <c r="P40" s="1"/>
  <c r="Q40" s="1"/>
  <c r="J188" i="2"/>
  <c r="K188" s="1"/>
  <c r="L188"/>
  <c r="I36"/>
  <c r="J36" s="1"/>
  <c r="K36" s="1"/>
  <c r="O41" i="3" l="1"/>
  <c r="P41" s="1"/>
  <c r="Q41" s="1"/>
  <c r="J189" i="2"/>
  <c r="K189" s="1"/>
  <c r="L189" s="1"/>
  <c r="I37"/>
  <c r="J37" s="1"/>
  <c r="K37" s="1"/>
  <c r="O42" i="3" l="1"/>
  <c r="P42" s="1"/>
  <c r="Q42" s="1"/>
  <c r="J190" i="2"/>
  <c r="K190" s="1"/>
  <c r="L190" s="1"/>
  <c r="I38"/>
  <c r="J38" s="1"/>
  <c r="K38" s="1"/>
  <c r="I39" s="1"/>
  <c r="J39" s="1"/>
  <c r="K39" s="1"/>
  <c r="O43" i="3" l="1"/>
  <c r="P43" s="1"/>
  <c r="Q43"/>
  <c r="L191" i="2"/>
  <c r="J191"/>
  <c r="K191" s="1"/>
  <c r="I40"/>
  <c r="J40" s="1"/>
  <c r="K40" s="1"/>
  <c r="O44" i="3" l="1"/>
  <c r="P44" s="1"/>
  <c r="Q44" s="1"/>
  <c r="J192" i="2"/>
  <c r="K192" s="1"/>
  <c r="L192"/>
  <c r="I41"/>
  <c r="J41" s="1"/>
  <c r="K41" s="1"/>
  <c r="O45" i="3" l="1"/>
  <c r="P45" s="1"/>
  <c r="Q45" s="1"/>
  <c r="J193" i="2"/>
  <c r="K193" s="1"/>
  <c r="L193" s="1"/>
  <c r="I42"/>
  <c r="J42" s="1"/>
  <c r="K42" s="1"/>
  <c r="I43" s="1"/>
  <c r="J43" s="1"/>
  <c r="K43" s="1"/>
  <c r="O46" i="3" l="1"/>
  <c r="P46" s="1"/>
  <c r="Q46" s="1"/>
  <c r="J194" i="2"/>
  <c r="K194" s="1"/>
  <c r="L194" s="1"/>
  <c r="I44"/>
  <c r="J44" s="1"/>
  <c r="K44" s="1"/>
  <c r="O47" i="3" l="1"/>
  <c r="P47" s="1"/>
  <c r="Q47"/>
  <c r="L195" i="2"/>
  <c r="J195"/>
  <c r="K195" s="1"/>
  <c r="I45"/>
  <c r="J45" s="1"/>
  <c r="K45" s="1"/>
  <c r="O48" i="3" l="1"/>
  <c r="P48" s="1"/>
  <c r="Q48" s="1"/>
  <c r="J196" i="2"/>
  <c r="K196" s="1"/>
  <c r="L196"/>
  <c r="I46"/>
  <c r="J46" s="1"/>
  <c r="K46" s="1"/>
  <c r="I47" s="1"/>
  <c r="J47" s="1"/>
  <c r="K47" s="1"/>
  <c r="O49" i="3" l="1"/>
  <c r="P49" s="1"/>
  <c r="Q49" s="1"/>
  <c r="J197" i="2"/>
  <c r="K197" s="1"/>
  <c r="L197" s="1"/>
  <c r="I48"/>
  <c r="J48" s="1"/>
  <c r="K48" s="1"/>
  <c r="I54" i="3" l="1"/>
  <c r="I56" s="1"/>
  <c r="K56" s="1"/>
  <c r="I49"/>
  <c r="I50" s="1"/>
  <c r="K50" s="1"/>
  <c r="O50"/>
  <c r="P50" s="1"/>
  <c r="Q50" s="1"/>
  <c r="J198" i="2"/>
  <c r="K198" s="1"/>
  <c r="L198" s="1"/>
  <c r="I49"/>
  <c r="J49" s="1"/>
  <c r="K49" s="1"/>
  <c r="O51" i="3" l="1"/>
  <c r="P51" s="1"/>
  <c r="Q51"/>
  <c r="L199" i="2"/>
  <c r="J199"/>
  <c r="K199" s="1"/>
  <c r="I50"/>
  <c r="J50" s="1"/>
  <c r="K50" s="1"/>
  <c r="I51" s="1"/>
  <c r="J51" s="1"/>
  <c r="K51" s="1"/>
  <c r="O52" i="3" l="1"/>
  <c r="P52" s="1"/>
  <c r="Q52" s="1"/>
  <c r="J200" i="2"/>
  <c r="K200" s="1"/>
  <c r="L200"/>
  <c r="I52"/>
  <c r="J52" s="1"/>
  <c r="K52" s="1"/>
  <c r="O53" i="3" l="1"/>
  <c r="P53" s="1"/>
  <c r="Q53" s="1"/>
  <c r="J201" i="2"/>
  <c r="K201" s="1"/>
  <c r="L201"/>
  <c r="I53"/>
  <c r="J53" s="1"/>
  <c r="K53" s="1"/>
  <c r="O54" i="3" l="1"/>
  <c r="P54" s="1"/>
  <c r="Q54" s="1"/>
  <c r="J202" i="2"/>
  <c r="K202" s="1"/>
  <c r="L202" s="1"/>
  <c r="I54"/>
  <c r="J54" s="1"/>
  <c r="K54" s="1"/>
  <c r="I55" s="1"/>
  <c r="J55" s="1"/>
  <c r="K55" s="1"/>
  <c r="O55" i="3" l="1"/>
  <c r="P55" s="1"/>
  <c r="Q55"/>
  <c r="J203" i="2"/>
  <c r="K203" s="1"/>
  <c r="L203" s="1"/>
  <c r="I56"/>
  <c r="J56" s="1"/>
  <c r="K56" s="1"/>
  <c r="I57" s="1"/>
  <c r="J57" s="1"/>
  <c r="K57" s="1"/>
  <c r="O56" i="3" l="1"/>
  <c r="P56" s="1"/>
  <c r="Q56" s="1"/>
  <c r="J204" i="2"/>
  <c r="K204" s="1"/>
  <c r="L204" s="1"/>
  <c r="I58"/>
  <c r="J58" s="1"/>
  <c r="K58" s="1"/>
  <c r="O57" i="3" l="1"/>
  <c r="P57" s="1"/>
  <c r="Q57" s="1"/>
  <c r="J205" i="2"/>
  <c r="K205" s="1"/>
  <c r="L205"/>
  <c r="I59"/>
  <c r="J59" s="1"/>
  <c r="K59" s="1"/>
  <c r="O58" i="3" l="1"/>
  <c r="P58" s="1"/>
  <c r="Q58" s="1"/>
  <c r="J206" i="2"/>
  <c r="K206" s="1"/>
  <c r="L206"/>
  <c r="I60"/>
  <c r="J60" s="1"/>
  <c r="K60"/>
  <c r="O59" i="3" l="1"/>
  <c r="P59" s="1"/>
  <c r="Q59"/>
  <c r="J207" i="2"/>
  <c r="K207" s="1"/>
  <c r="L207" s="1"/>
  <c r="I61"/>
  <c r="J61" s="1"/>
  <c r="K61" s="1"/>
  <c r="O60" i="3" l="1"/>
  <c r="P60" s="1"/>
  <c r="Q60" s="1"/>
  <c r="J208" i="2"/>
  <c r="K208" s="1"/>
  <c r="L208" s="1"/>
  <c r="I62"/>
  <c r="J62" s="1"/>
  <c r="K62" s="1"/>
  <c r="O61" i="3" l="1"/>
  <c r="P61" s="1"/>
  <c r="Q61" s="1"/>
  <c r="J209" i="2"/>
  <c r="K209" s="1"/>
  <c r="L209"/>
  <c r="I63"/>
  <c r="J63" s="1"/>
  <c r="K63" s="1"/>
  <c r="O62" i="3" l="1"/>
  <c r="P62" s="1"/>
  <c r="Q62" s="1"/>
  <c r="J210" i="2"/>
  <c r="K210" s="1"/>
  <c r="L210" s="1"/>
  <c r="I64"/>
  <c r="J64" s="1"/>
  <c r="K64"/>
  <c r="O63" i="3" l="1"/>
  <c r="P63" s="1"/>
  <c r="Q63"/>
  <c r="J211" i="2"/>
  <c r="K211" s="1"/>
  <c r="L211" s="1"/>
  <c r="I65"/>
  <c r="J65" s="1"/>
  <c r="K65" s="1"/>
  <c r="O64" i="3" l="1"/>
  <c r="P64" s="1"/>
  <c r="Q64" s="1"/>
  <c r="J212" i="2"/>
  <c r="K212" s="1"/>
  <c r="L212"/>
  <c r="I66"/>
  <c r="J66" s="1"/>
  <c r="K66" s="1"/>
  <c r="O65" i="3" l="1"/>
  <c r="P65" s="1"/>
  <c r="Q65" s="1"/>
  <c r="J213" i="2"/>
  <c r="K213" s="1"/>
  <c r="L213" s="1"/>
  <c r="I67"/>
  <c r="J67" s="1"/>
  <c r="K67" s="1"/>
  <c r="O66" i="3" l="1"/>
  <c r="P66" s="1"/>
  <c r="Q66" s="1"/>
  <c r="J214" i="2"/>
  <c r="K214" s="1"/>
  <c r="L214" s="1"/>
  <c r="I68"/>
  <c r="J68" s="1"/>
  <c r="K68"/>
  <c r="O67" i="3" l="1"/>
  <c r="P67" s="1"/>
  <c r="Q67"/>
  <c r="J215" i="2"/>
  <c r="K215" s="1"/>
  <c r="L215" s="1"/>
  <c r="I69"/>
  <c r="J69" s="1"/>
  <c r="K69" s="1"/>
  <c r="O68" i="3" l="1"/>
  <c r="P68" s="1"/>
  <c r="Q68" s="1"/>
  <c r="J216" i="2"/>
  <c r="K216" s="1"/>
  <c r="L216" s="1"/>
  <c r="I70"/>
  <c r="J70" s="1"/>
  <c r="K70"/>
  <c r="O69" i="3" l="1"/>
  <c r="P69" s="1"/>
  <c r="Q69" s="1"/>
  <c r="J217" i="2"/>
  <c r="K217" s="1"/>
  <c r="L217" s="1"/>
  <c r="I71"/>
  <c r="J71" s="1"/>
  <c r="K71" s="1"/>
  <c r="O70" i="3" l="1"/>
  <c r="P70" s="1"/>
  <c r="Q70" s="1"/>
  <c r="J218" i="2"/>
  <c r="K218" s="1"/>
  <c r="L218" s="1"/>
  <c r="I72"/>
  <c r="J72" s="1"/>
  <c r="K72"/>
  <c r="O71" i="3" l="1"/>
  <c r="P71" s="1"/>
  <c r="Q71"/>
  <c r="J219" i="2"/>
  <c r="K219" s="1"/>
  <c r="L219" s="1"/>
  <c r="I73"/>
  <c r="J73" s="1"/>
  <c r="K73" s="1"/>
  <c r="O72" i="3" l="1"/>
  <c r="P72" s="1"/>
  <c r="Q72" s="1"/>
  <c r="J220" i="2"/>
  <c r="K220" s="1"/>
  <c r="L220"/>
  <c r="I74"/>
  <c r="J74" s="1"/>
  <c r="K74" s="1"/>
  <c r="O73" i="3" l="1"/>
  <c r="P73" s="1"/>
  <c r="Q73" s="1"/>
  <c r="J221" i="2"/>
  <c r="K221" s="1"/>
  <c r="L221" s="1"/>
  <c r="I75"/>
  <c r="J75" s="1"/>
  <c r="K75"/>
  <c r="O74" i="3" l="1"/>
  <c r="P74" s="1"/>
  <c r="Q74"/>
  <c r="J222" i="2"/>
  <c r="K222" s="1"/>
  <c r="L222"/>
  <c r="I76"/>
  <c r="J76" s="1"/>
  <c r="K76" s="1"/>
  <c r="O75" i="3" l="1"/>
  <c r="P75" s="1"/>
  <c r="Q75" s="1"/>
  <c r="J223" i="2"/>
  <c r="K223" s="1"/>
  <c r="L223" s="1"/>
  <c r="I77"/>
  <c r="J77" s="1"/>
  <c r="K77" s="1"/>
  <c r="O76" i="3" l="1"/>
  <c r="P76" s="1"/>
  <c r="Q76" s="1"/>
  <c r="J224" i="2"/>
  <c r="K224" s="1"/>
  <c r="L224" s="1"/>
  <c r="I78"/>
  <c r="J78" s="1"/>
  <c r="K78" s="1"/>
  <c r="O77" i="3" l="1"/>
  <c r="P77" s="1"/>
  <c r="Q77" s="1"/>
  <c r="J225" i="2"/>
  <c r="K225" s="1"/>
  <c r="L225" s="1"/>
  <c r="I79"/>
  <c r="J79" s="1"/>
  <c r="K79" s="1"/>
  <c r="O78" i="3" l="1"/>
  <c r="P78" s="1"/>
  <c r="Q78"/>
  <c r="J226" i="2"/>
  <c r="K226" s="1"/>
  <c r="L226"/>
  <c r="I80"/>
  <c r="J80" s="1"/>
  <c r="K80" s="1"/>
  <c r="O79" i="3" l="1"/>
  <c r="P79" s="1"/>
  <c r="Q79" s="1"/>
  <c r="J227" i="2"/>
  <c r="K227" s="1"/>
  <c r="L227" s="1"/>
  <c r="I81"/>
  <c r="J81" s="1"/>
  <c r="K81"/>
  <c r="O80" i="3" l="1"/>
  <c r="P80" s="1"/>
  <c r="Q80" s="1"/>
  <c r="J228" i="2"/>
  <c r="K228" s="1"/>
  <c r="L228" s="1"/>
  <c r="I82"/>
  <c r="J82" s="1"/>
  <c r="K82" s="1"/>
  <c r="O81" i="3" l="1"/>
  <c r="P81" s="1"/>
  <c r="Q81" s="1"/>
  <c r="J229" i="2"/>
  <c r="K229" s="1"/>
  <c r="L229" s="1"/>
  <c r="I83"/>
  <c r="J83" s="1"/>
  <c r="K83"/>
  <c r="O82" i="3" l="1"/>
  <c r="P82" s="1"/>
  <c r="Q82"/>
  <c r="J230" i="2"/>
  <c r="K230" s="1"/>
  <c r="L230"/>
  <c r="I84"/>
  <c r="J84" s="1"/>
  <c r="K84" s="1"/>
  <c r="O83" i="3" l="1"/>
  <c r="P83" s="1"/>
  <c r="Q83" s="1"/>
  <c r="J231" i="2"/>
  <c r="K231" s="1"/>
  <c r="L231"/>
  <c r="I85"/>
  <c r="J85" s="1"/>
  <c r="K85" s="1"/>
  <c r="O84" i="3" l="1"/>
  <c r="P84" s="1"/>
  <c r="Q84" s="1"/>
  <c r="J232" i="2"/>
  <c r="K232" s="1"/>
  <c r="L232" s="1"/>
  <c r="I86"/>
  <c r="J86" s="1"/>
  <c r="K86" s="1"/>
  <c r="O85" i="3" l="1"/>
  <c r="P85" s="1"/>
  <c r="Q85" s="1"/>
  <c r="L233" i="2"/>
  <c r="J233"/>
  <c r="K233" s="1"/>
  <c r="I87"/>
  <c r="J87" s="1"/>
  <c r="K87"/>
  <c r="O86" i="3" l="1"/>
  <c r="P86" s="1"/>
  <c r="Q86"/>
  <c r="J234" i="2"/>
  <c r="K234" s="1"/>
  <c r="L234"/>
  <c r="I88"/>
  <c r="J88" s="1"/>
  <c r="K88" s="1"/>
  <c r="O87" i="3" l="1"/>
  <c r="P87" s="1"/>
  <c r="Q87" s="1"/>
  <c r="J235" i="2"/>
  <c r="K235" s="1"/>
  <c r="L235" s="1"/>
  <c r="I89"/>
  <c r="J89" s="1"/>
  <c r="K89" s="1"/>
  <c r="O88" i="3" l="1"/>
  <c r="P88" s="1"/>
  <c r="Q88" s="1"/>
  <c r="J236" i="2"/>
  <c r="K236" s="1"/>
  <c r="L236" s="1"/>
  <c r="I90"/>
  <c r="J90" s="1"/>
  <c r="K90" s="1"/>
  <c r="O89" i="3" l="1"/>
  <c r="P89" s="1"/>
  <c r="Q89" s="1"/>
  <c r="L237" i="2"/>
  <c r="J237"/>
  <c r="K237" s="1"/>
  <c r="I91"/>
  <c r="J91" s="1"/>
  <c r="K91" s="1"/>
  <c r="O90" i="3" l="1"/>
  <c r="P90" s="1"/>
  <c r="Q90"/>
  <c r="J238" i="2"/>
  <c r="K238" s="1"/>
  <c r="L238"/>
  <c r="I92"/>
  <c r="J92" s="1"/>
  <c r="K92" s="1"/>
  <c r="O91" i="3" l="1"/>
  <c r="P91" s="1"/>
  <c r="Q91" s="1"/>
  <c r="J239" i="2"/>
  <c r="K239" s="1"/>
  <c r="L239" s="1"/>
  <c r="I93"/>
  <c r="J93" s="1"/>
  <c r="K93" s="1"/>
  <c r="O92" i="3" l="1"/>
  <c r="P92" s="1"/>
  <c r="Q92" s="1"/>
  <c r="J240" i="2"/>
  <c r="K240" s="1"/>
  <c r="L240" s="1"/>
  <c r="I94"/>
  <c r="J94" s="1"/>
  <c r="K94" s="1"/>
  <c r="O93" i="3" l="1"/>
  <c r="P93" s="1"/>
  <c r="Q93" s="1"/>
  <c r="J241" i="2"/>
  <c r="K241" s="1"/>
  <c r="L241" s="1"/>
  <c r="I95"/>
  <c r="J95" s="1"/>
  <c r="K95"/>
  <c r="O94" i="3" l="1"/>
  <c r="P94" s="1"/>
  <c r="Q94"/>
  <c r="J242" i="2"/>
  <c r="K242" s="1"/>
  <c r="L242" s="1"/>
  <c r="I96"/>
  <c r="J96" s="1"/>
  <c r="K96" s="1"/>
  <c r="O95" i="3" l="1"/>
  <c r="P95" s="1"/>
  <c r="Q95" s="1"/>
  <c r="J243" i="2"/>
  <c r="K243" s="1"/>
  <c r="L243" s="1"/>
  <c r="I97"/>
  <c r="J97" s="1"/>
  <c r="K97" s="1"/>
  <c r="O96" i="3" l="1"/>
  <c r="P96" s="1"/>
  <c r="Q96" s="1"/>
  <c r="J244" i="2"/>
  <c r="K244" s="1"/>
  <c r="L244" s="1"/>
  <c r="I98"/>
  <c r="J98" s="1"/>
  <c r="K98" s="1"/>
  <c r="O97" i="3" l="1"/>
  <c r="P97" s="1"/>
  <c r="Q97" s="1"/>
  <c r="J245" i="2"/>
  <c r="K245" s="1"/>
  <c r="L245" s="1"/>
  <c r="I99"/>
  <c r="J99" s="1"/>
  <c r="K99"/>
  <c r="O98" i="3" l="1"/>
  <c r="P98" s="1"/>
  <c r="Q98" s="1"/>
  <c r="J246" i="2"/>
  <c r="K246" s="1"/>
  <c r="L246" s="1"/>
  <c r="I100"/>
  <c r="J100" s="1"/>
  <c r="K100" s="1"/>
  <c r="O99" i="3" l="1"/>
  <c r="P99" s="1"/>
  <c r="Q99" s="1"/>
  <c r="J247" i="2"/>
  <c r="K247" s="1"/>
  <c r="L247" s="1"/>
  <c r="I101"/>
  <c r="J101" s="1"/>
  <c r="K101" s="1"/>
  <c r="O100" i="3" l="1"/>
  <c r="P100" s="1"/>
  <c r="Q100" s="1"/>
  <c r="J248" i="2"/>
  <c r="K248" s="1"/>
  <c r="L248"/>
  <c r="I102"/>
  <c r="J102" s="1"/>
  <c r="K102" s="1"/>
  <c r="O101" i="3" l="1"/>
  <c r="P101" s="1"/>
  <c r="Q101" s="1"/>
  <c r="J249" i="2"/>
  <c r="K249" s="1"/>
  <c r="L249" s="1"/>
  <c r="I103"/>
  <c r="J103" s="1"/>
  <c r="K103"/>
  <c r="O102" i="3" l="1"/>
  <c r="P102" s="1"/>
  <c r="Q102" s="1"/>
  <c r="J250" i="2"/>
  <c r="K250" s="1"/>
  <c r="L250" s="1"/>
  <c r="I104"/>
  <c r="J104" s="1"/>
  <c r="K104" s="1"/>
  <c r="O103" i="3" l="1"/>
  <c r="P103" s="1"/>
  <c r="Q103" s="1"/>
  <c r="J251" i="2"/>
  <c r="K251" s="1"/>
  <c r="L251" s="1"/>
  <c r="I105"/>
  <c r="J105" s="1"/>
  <c r="K105" s="1"/>
  <c r="O104" i="3" l="1"/>
  <c r="P104" s="1"/>
  <c r="Q104" s="1"/>
  <c r="J252" i="2"/>
  <c r="K252" s="1"/>
  <c r="L252"/>
  <c r="I106"/>
  <c r="J106" s="1"/>
  <c r="K106" s="1"/>
  <c r="O105" i="3" l="1"/>
  <c r="P105" s="1"/>
  <c r="Q105" s="1"/>
  <c r="J253" i="2"/>
  <c r="K253" s="1"/>
  <c r="L253" s="1"/>
  <c r="I107"/>
  <c r="J107" s="1"/>
  <c r="K107"/>
  <c r="O106" i="3" l="1"/>
  <c r="P106" s="1"/>
  <c r="Q106" s="1"/>
  <c r="J254" i="2"/>
  <c r="K254" s="1"/>
  <c r="L254"/>
  <c r="I108"/>
  <c r="J108" s="1"/>
  <c r="K108" s="1"/>
  <c r="O107" i="3" l="1"/>
  <c r="P107" s="1"/>
  <c r="Q107" s="1"/>
  <c r="L255" i="2"/>
  <c r="J255"/>
  <c r="K255" s="1"/>
  <c r="I109"/>
  <c r="J109" s="1"/>
  <c r="K109" s="1"/>
  <c r="O108" i="3" l="1"/>
  <c r="P108" s="1"/>
  <c r="Q108" s="1"/>
  <c r="J256" i="2"/>
  <c r="K256" s="1"/>
  <c r="L256" s="1"/>
  <c r="I110"/>
  <c r="J110" s="1"/>
  <c r="K110" s="1"/>
  <c r="O109" i="3" l="1"/>
  <c r="P109" s="1"/>
  <c r="Q109" s="1"/>
  <c r="J257" i="2"/>
  <c r="K257" s="1"/>
  <c r="L257" s="1"/>
  <c r="I111"/>
  <c r="J111" s="1"/>
  <c r="K111" s="1"/>
  <c r="O110" i="3" l="1"/>
  <c r="P110" s="1"/>
  <c r="Q110" s="1"/>
  <c r="J258" i="2"/>
  <c r="K258" s="1"/>
  <c r="L258" s="1"/>
  <c r="I112"/>
  <c r="J112" s="1"/>
  <c r="K112"/>
  <c r="O111" i="3" l="1"/>
  <c r="P111" s="1"/>
  <c r="Q111" s="1"/>
  <c r="J259" i="2"/>
  <c r="K259" s="1"/>
  <c r="L259" s="1"/>
  <c r="I113"/>
  <c r="J113" s="1"/>
  <c r="K113"/>
  <c r="O112" i="3" l="1"/>
  <c r="P112" s="1"/>
  <c r="Q112"/>
  <c r="J260" i="2"/>
  <c r="K260" s="1"/>
  <c r="L260" s="1"/>
  <c r="I114"/>
  <c r="J114" s="1"/>
  <c r="K114" s="1"/>
  <c r="O113" i="3" l="1"/>
  <c r="P113" s="1"/>
  <c r="Q113" s="1"/>
  <c r="J261" i="2"/>
  <c r="K261" s="1"/>
  <c r="L261" s="1"/>
  <c r="I115"/>
  <c r="J115" s="1"/>
  <c r="K115" s="1"/>
  <c r="O114" i="3" l="1"/>
  <c r="P114" s="1"/>
  <c r="Q114" s="1"/>
  <c r="J262" i="2"/>
  <c r="K262" s="1"/>
  <c r="L262" s="1"/>
  <c r="I116"/>
  <c r="J116" s="1"/>
  <c r="K116"/>
  <c r="O115" i="3" l="1"/>
  <c r="P115" s="1"/>
  <c r="Q115" s="1"/>
  <c r="J263" i="2"/>
  <c r="K263" s="1"/>
  <c r="L263" s="1"/>
  <c r="I117"/>
  <c r="J117" s="1"/>
  <c r="K117"/>
  <c r="O116" i="3" l="1"/>
  <c r="P116" s="1"/>
  <c r="Q116"/>
  <c r="J264" i="2"/>
  <c r="K264" s="1"/>
  <c r="L264" s="1"/>
  <c r="I118"/>
  <c r="J118" s="1"/>
  <c r="K118" s="1"/>
  <c r="O117" i="3" l="1"/>
  <c r="P117" s="1"/>
  <c r="Q117" s="1"/>
  <c r="J265" i="2"/>
  <c r="K265" s="1"/>
  <c r="L265"/>
  <c r="I119"/>
  <c r="J119" s="1"/>
  <c r="K119"/>
  <c r="O118" i="3" l="1"/>
  <c r="P118" s="1"/>
  <c r="Q118"/>
  <c r="J266" i="2"/>
  <c r="K266" s="1"/>
  <c r="L266" s="1"/>
  <c r="I120"/>
  <c r="J120" s="1"/>
  <c r="K120" s="1"/>
  <c r="O119" i="3" l="1"/>
  <c r="P119" s="1"/>
  <c r="Q119" s="1"/>
  <c r="J267" i="2"/>
  <c r="K267" s="1"/>
  <c r="L267" s="1"/>
  <c r="I121"/>
  <c r="J121" s="1"/>
  <c r="K121"/>
  <c r="O120" i="3" l="1"/>
  <c r="P120" s="1"/>
  <c r="Q120" s="1"/>
  <c r="J268" i="2"/>
  <c r="K268" s="1"/>
  <c r="L268" s="1"/>
  <c r="I122"/>
  <c r="J122" s="1"/>
  <c r="K122" s="1"/>
  <c r="O121" i="3" l="1"/>
  <c r="P121" s="1"/>
  <c r="Q121" s="1"/>
  <c r="J269" i="2"/>
  <c r="K269" s="1"/>
  <c r="L269" s="1"/>
  <c r="I123"/>
  <c r="J123" s="1"/>
  <c r="K123" s="1"/>
  <c r="O122" i="3" l="1"/>
  <c r="P122" s="1"/>
  <c r="Q122" s="1"/>
  <c r="J270" i="2"/>
  <c r="K270" s="1"/>
  <c r="L270" s="1"/>
  <c r="I124"/>
  <c r="J124" s="1"/>
  <c r="K124" s="1"/>
  <c r="O123" i="3" l="1"/>
  <c r="P123" s="1"/>
  <c r="Q123" s="1"/>
  <c r="L271" i="2"/>
  <c r="J271"/>
  <c r="K271" s="1"/>
  <c r="I125"/>
  <c r="J125" s="1"/>
  <c r="K125" s="1"/>
  <c r="O124" i="3" l="1"/>
  <c r="P124" s="1"/>
  <c r="Q124" s="1"/>
  <c r="J272" i="2"/>
  <c r="K272" s="1"/>
  <c r="L272" s="1"/>
  <c r="I126"/>
  <c r="J126" s="1"/>
  <c r="K126" s="1"/>
  <c r="O125" i="3" l="1"/>
  <c r="P125" s="1"/>
  <c r="Q125" s="1"/>
  <c r="J273" i="2"/>
  <c r="K273" s="1"/>
  <c r="L273" s="1"/>
  <c r="I127"/>
  <c r="J127" s="1"/>
  <c r="K127"/>
  <c r="O126" i="3" l="1"/>
  <c r="P126" s="1"/>
  <c r="Q126" s="1"/>
  <c r="J274" i="2"/>
  <c r="K274" s="1"/>
  <c r="L274" s="1"/>
  <c r="I128"/>
  <c r="J128" s="1"/>
  <c r="K128" s="1"/>
  <c r="O127" i="3" l="1"/>
  <c r="P127" s="1"/>
  <c r="Q127" s="1"/>
  <c r="J275" i="2"/>
  <c r="K275" s="1"/>
  <c r="L275" s="1"/>
  <c r="I129"/>
  <c r="J129" s="1"/>
  <c r="K129" s="1"/>
  <c r="O128" i="3" l="1"/>
  <c r="P128" s="1"/>
  <c r="Q128" s="1"/>
  <c r="J276" i="2"/>
  <c r="K276" s="1"/>
  <c r="L276" s="1"/>
  <c r="I130"/>
  <c r="J130" s="1"/>
  <c r="K130" s="1"/>
  <c r="O129" i="3" l="1"/>
  <c r="P129" s="1"/>
  <c r="Q129" s="1"/>
  <c r="J277" i="2"/>
  <c r="K277" s="1"/>
  <c r="L277"/>
  <c r="I131"/>
  <c r="J131" s="1"/>
  <c r="K131"/>
  <c r="O130" i="3" l="1"/>
  <c r="P130" s="1"/>
  <c r="Q130" s="1"/>
  <c r="J278" i="2"/>
  <c r="K278" s="1"/>
  <c r="L278"/>
  <c r="I132"/>
  <c r="J132" s="1"/>
  <c r="K132" s="1"/>
  <c r="O131" i="3" l="1"/>
  <c r="P131" s="1"/>
  <c r="Q131" s="1"/>
  <c r="J279" i="2"/>
  <c r="K279" s="1"/>
  <c r="L279" s="1"/>
  <c r="I133"/>
  <c r="O132" i="3" l="1"/>
  <c r="P132" s="1"/>
  <c r="Q132" s="1"/>
  <c r="J280" i="2"/>
  <c r="K280" s="1"/>
  <c r="L280" s="1"/>
  <c r="J133"/>
  <c r="I134"/>
  <c r="O133" i="3" l="1"/>
  <c r="P133" s="1"/>
  <c r="Q133" s="1"/>
  <c r="J281" i="2"/>
  <c r="K281" s="1"/>
  <c r="L281" s="1"/>
  <c r="J134"/>
  <c r="K133"/>
  <c r="O134" i="3" l="1"/>
  <c r="P134" s="1"/>
  <c r="Q134" s="1"/>
  <c r="J282" i="2"/>
  <c r="K282" s="1"/>
  <c r="L282" s="1"/>
  <c r="O135" i="3" l="1"/>
  <c r="P135" s="1"/>
  <c r="Q135" s="1"/>
  <c r="J283" i="2"/>
  <c r="K283" s="1"/>
  <c r="L283" s="1"/>
  <c r="O136" i="3" l="1"/>
  <c r="P136" s="1"/>
  <c r="Q136"/>
  <c r="J284" i="2"/>
  <c r="K284" s="1"/>
  <c r="L284"/>
  <c r="O137" i="3" l="1"/>
  <c r="P137" s="1"/>
  <c r="Q137" s="1"/>
  <c r="J285" i="2"/>
  <c r="K285" s="1"/>
  <c r="L285"/>
  <c r="O138" i="3" l="1"/>
  <c r="P138" s="1"/>
  <c r="Q138" s="1"/>
  <c r="J286" i="2"/>
  <c r="K286" s="1"/>
  <c r="L286"/>
  <c r="O139" i="3" l="1"/>
  <c r="P139" s="1"/>
  <c r="Q139" s="1"/>
  <c r="J287" i="2"/>
  <c r="K287" s="1"/>
  <c r="L287" s="1"/>
  <c r="O140" i="3" l="1"/>
  <c r="P140" s="1"/>
  <c r="Q140"/>
  <c r="J288" i="2"/>
  <c r="K288" s="1"/>
  <c r="L288" s="1"/>
  <c r="O141" i="3" l="1"/>
  <c r="P141" s="1"/>
  <c r="Q141" s="1"/>
  <c r="J289" i="2"/>
  <c r="K289" s="1"/>
  <c r="L289" s="1"/>
  <c r="O142" i="3" l="1"/>
  <c r="P142" s="1"/>
  <c r="Q142" s="1"/>
  <c r="J290" i="2"/>
  <c r="K290" s="1"/>
  <c r="L290" s="1"/>
  <c r="O143" i="3" l="1"/>
  <c r="P143" s="1"/>
  <c r="Q143" s="1"/>
  <c r="J291" i="2"/>
  <c r="K291" s="1"/>
  <c r="L291" s="1"/>
  <c r="O144" i="3" l="1"/>
  <c r="P144" s="1"/>
  <c r="Q144" s="1"/>
  <c r="J292" i="2"/>
  <c r="K292" s="1"/>
  <c r="L292" s="1"/>
  <c r="O145" i="3" l="1"/>
  <c r="P145" s="1"/>
  <c r="Q145" s="1"/>
  <c r="J293" i="2"/>
  <c r="K293" s="1"/>
  <c r="L293" s="1"/>
  <c r="O146" i="3" l="1"/>
  <c r="P146" s="1"/>
  <c r="Q146" s="1"/>
  <c r="J294" i="2"/>
  <c r="K294" s="1"/>
  <c r="L294"/>
  <c r="O147" i="3" l="1"/>
  <c r="P147" s="1"/>
  <c r="Q147" s="1"/>
  <c r="J295" i="2"/>
  <c r="K295" s="1"/>
  <c r="L295" s="1"/>
  <c r="O148" i="3" l="1"/>
  <c r="P148" s="1"/>
  <c r="Q148" s="1"/>
  <c r="J296" i="2"/>
  <c r="K296" s="1"/>
  <c r="L296" s="1"/>
  <c r="O149" i="3" l="1"/>
  <c r="P149" s="1"/>
  <c r="Q149" s="1"/>
  <c r="J297" i="2"/>
  <c r="K297" s="1"/>
  <c r="L297" s="1"/>
  <c r="O150" i="3" l="1"/>
  <c r="P150" s="1"/>
  <c r="Q150" s="1"/>
  <c r="J298" i="2"/>
  <c r="K298" s="1"/>
  <c r="L298" s="1"/>
  <c r="O151" i="3" l="1"/>
  <c r="P151" s="1"/>
  <c r="Q151" s="1"/>
  <c r="J299" i="2"/>
  <c r="K299" s="1"/>
  <c r="L299" s="1"/>
  <c r="O152" i="3" l="1"/>
  <c r="P152" s="1"/>
  <c r="Q152"/>
  <c r="J300" i="2"/>
  <c r="K300" s="1"/>
  <c r="L300" s="1"/>
  <c r="O153" i="3" l="1"/>
  <c r="P153" s="1"/>
  <c r="Q153" s="1"/>
  <c r="J301" i="2"/>
  <c r="K301" s="1"/>
  <c r="L301" s="1"/>
  <c r="O154" i="3" l="1"/>
  <c r="P154" s="1"/>
  <c r="Q154" s="1"/>
  <c r="J302" i="2"/>
  <c r="K302" s="1"/>
  <c r="L302" s="1"/>
  <c r="O155" i="3" l="1"/>
  <c r="P155" s="1"/>
  <c r="Q155" s="1"/>
  <c r="J303" i="2"/>
  <c r="K303" s="1"/>
  <c r="L303" s="1"/>
  <c r="O156" i="3" l="1"/>
  <c r="P156" s="1"/>
  <c r="Q156" s="1"/>
  <c r="J304" i="2"/>
  <c r="K304" s="1"/>
  <c r="L304"/>
  <c r="O157" i="3" l="1"/>
  <c r="P157" s="1"/>
  <c r="Q157" s="1"/>
  <c r="J305" i="2"/>
  <c r="K305" s="1"/>
  <c r="L305" s="1"/>
  <c r="O158" i="3" l="1"/>
  <c r="P158" s="1"/>
  <c r="Q158"/>
  <c r="J306" i="2"/>
  <c r="K306" s="1"/>
  <c r="L306" s="1"/>
  <c r="O159" i="3" l="1"/>
  <c r="P159" s="1"/>
  <c r="Q159" s="1"/>
  <c r="J307" i="2"/>
  <c r="K307" s="1"/>
  <c r="L307" s="1"/>
  <c r="O160" i="3" l="1"/>
  <c r="P160" s="1"/>
  <c r="Q160" s="1"/>
  <c r="J308" i="2"/>
  <c r="K308" s="1"/>
  <c r="L308" s="1"/>
  <c r="O161" i="3" l="1"/>
  <c r="P161" s="1"/>
  <c r="Q161" s="1"/>
  <c r="J309" i="2"/>
  <c r="K309" s="1"/>
  <c r="L309"/>
  <c r="O162" i="3" l="1"/>
  <c r="P162" s="1"/>
  <c r="Q162" s="1"/>
  <c r="J310" i="2"/>
  <c r="K310" s="1"/>
  <c r="L310" s="1"/>
  <c r="O163" i="3" l="1"/>
  <c r="P163" s="1"/>
  <c r="Q163" s="1"/>
  <c r="J311" i="2"/>
  <c r="K311" s="1"/>
  <c r="L311" s="1"/>
  <c r="O164" i="3" l="1"/>
  <c r="P164" s="1"/>
  <c r="Q164" s="1"/>
  <c r="J312" i="2"/>
  <c r="K312" s="1"/>
  <c r="L312" s="1"/>
  <c r="O165" i="3" l="1"/>
  <c r="P165" s="1"/>
  <c r="Q165" s="1"/>
  <c r="J313" i="2"/>
  <c r="K313" s="1"/>
  <c r="L313" s="1"/>
  <c r="O166" i="3" l="1"/>
  <c r="P166" s="1"/>
  <c r="Q166" s="1"/>
  <c r="J314" i="2"/>
  <c r="K314" s="1"/>
  <c r="L314" s="1"/>
  <c r="O167" i="3" l="1"/>
  <c r="P167" s="1"/>
  <c r="Q167" s="1"/>
  <c r="J315" i="2"/>
  <c r="K315" s="1"/>
  <c r="L315" s="1"/>
  <c r="O168" i="3" l="1"/>
  <c r="P168" s="1"/>
  <c r="Q168" s="1"/>
  <c r="J316" i="2"/>
  <c r="K316" s="1"/>
  <c r="L316" s="1"/>
  <c r="O169" i="3" l="1"/>
  <c r="P169" s="1"/>
  <c r="Q169" s="1"/>
  <c r="J317" i="2"/>
  <c r="K317" s="1"/>
  <c r="L317" s="1"/>
  <c r="O170" i="3" l="1"/>
  <c r="P170" s="1"/>
  <c r="Q170" s="1"/>
  <c r="J318" i="2"/>
  <c r="K318" s="1"/>
  <c r="L318" s="1"/>
  <c r="O171" i="3" l="1"/>
  <c r="P171" s="1"/>
  <c r="Q171" s="1"/>
  <c r="J319" i="2"/>
  <c r="K319" s="1"/>
  <c r="L319" s="1"/>
  <c r="O172" i="3" l="1"/>
  <c r="P172" s="1"/>
  <c r="Q172" s="1"/>
  <c r="J320" i="2"/>
  <c r="K320" s="1"/>
  <c r="L320" s="1"/>
  <c r="O173" i="3" l="1"/>
  <c r="P173" s="1"/>
  <c r="Q173" s="1"/>
  <c r="J321" i="2"/>
  <c r="K321" s="1"/>
  <c r="L321" s="1"/>
  <c r="O174" i="3" l="1"/>
  <c r="P174" s="1"/>
  <c r="Q174" s="1"/>
  <c r="J322" i="2"/>
  <c r="K322" s="1"/>
  <c r="L322" s="1"/>
  <c r="O175" i="3" l="1"/>
  <c r="P175" s="1"/>
  <c r="Q175" s="1"/>
  <c r="J323" i="2"/>
  <c r="K323" s="1"/>
  <c r="L323" s="1"/>
  <c r="O176" i="3" l="1"/>
  <c r="P176" s="1"/>
  <c r="Q176" s="1"/>
  <c r="J324" i="2"/>
  <c r="K324" s="1"/>
  <c r="L324"/>
  <c r="O177" i="3" l="1"/>
  <c r="P177" s="1"/>
  <c r="Q177" s="1"/>
  <c r="J325" i="2"/>
  <c r="K325" s="1"/>
  <c r="L325" s="1"/>
  <c r="O178" i="3" l="1"/>
  <c r="P178" s="1"/>
  <c r="Q178" s="1"/>
  <c r="J326" i="2"/>
  <c r="K326" s="1"/>
  <c r="L326" s="1"/>
  <c r="O179" i="3" l="1"/>
  <c r="P179" s="1"/>
  <c r="Q179" s="1"/>
  <c r="L327" i="2"/>
  <c r="J327"/>
  <c r="K327" s="1"/>
  <c r="O180" i="3" l="1"/>
  <c r="P180" s="1"/>
  <c r="Q180" s="1"/>
  <c r="J328" i="2"/>
  <c r="K328" s="1"/>
  <c r="L328"/>
  <c r="O181" i="3" l="1"/>
  <c r="P181" s="1"/>
  <c r="Q181" s="1"/>
  <c r="J329" i="2"/>
  <c r="K329" s="1"/>
  <c r="L329" s="1"/>
  <c r="O182" i="3" l="1"/>
  <c r="P182" s="1"/>
  <c r="Q182" s="1"/>
  <c r="J330" i="2"/>
  <c r="K330" s="1"/>
  <c r="L330" s="1"/>
  <c r="O183" i="3" l="1"/>
  <c r="P183" s="1"/>
  <c r="Q183" s="1"/>
  <c r="L331" i="2"/>
  <c r="J331"/>
  <c r="K331" s="1"/>
  <c r="O184" i="3" l="1"/>
  <c r="P184" s="1"/>
  <c r="Q184"/>
  <c r="J332" i="2"/>
  <c r="K332" s="1"/>
  <c r="L332"/>
  <c r="O185" i="3" l="1"/>
  <c r="P185" s="1"/>
  <c r="Q185" s="1"/>
  <c r="J333" i="2"/>
  <c r="K333" s="1"/>
  <c r="L333" s="1"/>
  <c r="O186" i="3" l="1"/>
  <c r="P186" s="1"/>
  <c r="Q186" s="1"/>
  <c r="L334" i="2"/>
  <c r="J334"/>
  <c r="K334" s="1"/>
  <c r="O187" i="3" l="1"/>
  <c r="P187" s="1"/>
  <c r="Q187" s="1"/>
  <c r="J335" i="2"/>
  <c r="K335" s="1"/>
  <c r="L335"/>
  <c r="O188" i="3" l="1"/>
  <c r="P188" s="1"/>
  <c r="Q188"/>
  <c r="J336" i="2"/>
  <c r="K336" s="1"/>
  <c r="L336" s="1"/>
  <c r="O189" i="3" l="1"/>
  <c r="P189" s="1"/>
  <c r="Q189" s="1"/>
  <c r="J337" i="2"/>
  <c r="K337" s="1"/>
  <c r="L337" s="1"/>
  <c r="O190" i="3" l="1"/>
  <c r="P190" s="1"/>
  <c r="Q190" s="1"/>
  <c r="L338" i="2"/>
  <c r="J338"/>
  <c r="K338" s="1"/>
  <c r="O191" i="3" l="1"/>
  <c r="P191" s="1"/>
  <c r="Q191" s="1"/>
  <c r="J339" i="2"/>
  <c r="K339" s="1"/>
  <c r="L339"/>
  <c r="O192" i="3" l="1"/>
  <c r="P192" s="1"/>
  <c r="Q192" s="1"/>
  <c r="J340" i="2"/>
  <c r="K340" s="1"/>
  <c r="L340" s="1"/>
  <c r="O193" i="3" l="1"/>
  <c r="J341" i="2"/>
  <c r="K341" s="1"/>
  <c r="L341" s="1"/>
  <c r="P193" i="3" l="1"/>
  <c r="Q193" s="1"/>
  <c r="O194"/>
  <c r="H194" s="1"/>
  <c r="L342" i="2"/>
  <c r="J342"/>
  <c r="K342" s="1"/>
  <c r="J343" l="1"/>
  <c r="K343" s="1"/>
  <c r="L343"/>
  <c r="J344" l="1"/>
  <c r="K344" s="1"/>
  <c r="L344" s="1"/>
  <c r="J345" l="1"/>
  <c r="K345" s="1"/>
  <c r="L345" s="1"/>
  <c r="L346" l="1"/>
  <c r="J346"/>
  <c r="K346" s="1"/>
  <c r="J347" l="1"/>
  <c r="K347" s="1"/>
  <c r="L347"/>
  <c r="J348" l="1"/>
  <c r="K348" s="1"/>
  <c r="L348" s="1"/>
  <c r="J349" l="1"/>
  <c r="K349" s="1"/>
  <c r="L349" s="1"/>
  <c r="L350" l="1"/>
  <c r="J350"/>
  <c r="K350" s="1"/>
  <c r="J351" l="1"/>
  <c r="K351" s="1"/>
  <c r="L351"/>
  <c r="J352" l="1"/>
  <c r="K352" s="1"/>
  <c r="L352" s="1"/>
  <c r="J353" l="1"/>
  <c r="K353" s="1"/>
  <c r="L353" s="1"/>
  <c r="L354" l="1"/>
  <c r="J354"/>
  <c r="K354" s="1"/>
  <c r="J355" l="1"/>
  <c r="K355" s="1"/>
  <c r="L355"/>
  <c r="J356" l="1"/>
  <c r="K356" s="1"/>
  <c r="L356" s="1"/>
  <c r="J357" l="1"/>
  <c r="K357" s="1"/>
  <c r="L357" s="1"/>
  <c r="L358" l="1"/>
  <c r="J358"/>
  <c r="K358" s="1"/>
  <c r="J359" l="1"/>
  <c r="K359" s="1"/>
  <c r="L359"/>
  <c r="J360" l="1"/>
  <c r="K360" s="1"/>
  <c r="L360" s="1"/>
  <c r="J361" l="1"/>
  <c r="K361" s="1"/>
  <c r="L361" s="1"/>
  <c r="L362" l="1"/>
  <c r="J362"/>
  <c r="K362" s="1"/>
  <c r="J363" l="1"/>
  <c r="K363" s="1"/>
  <c r="L363"/>
  <c r="J364" l="1"/>
  <c r="K364" s="1"/>
  <c r="L364" s="1"/>
  <c r="J365" l="1"/>
  <c r="K365" s="1"/>
  <c r="L365" s="1"/>
  <c r="L366" l="1"/>
  <c r="J366"/>
  <c r="K366" s="1"/>
  <c r="J367" l="1"/>
  <c r="K367" s="1"/>
  <c r="L367"/>
  <c r="J368" l="1"/>
  <c r="K368" s="1"/>
  <c r="L368" s="1"/>
  <c r="J369" l="1"/>
  <c r="K369" s="1"/>
  <c r="L369" s="1"/>
  <c r="L370" l="1"/>
  <c r="J370"/>
  <c r="K370" s="1"/>
  <c r="J371" l="1"/>
  <c r="K371" s="1"/>
  <c r="L371"/>
  <c r="J372" l="1"/>
  <c r="K372" s="1"/>
  <c r="L372" s="1"/>
  <c r="J373" l="1"/>
  <c r="K373" s="1"/>
  <c r="L373" s="1"/>
  <c r="L374" l="1"/>
  <c r="J374"/>
  <c r="K374" s="1"/>
  <c r="J375" l="1"/>
  <c r="K375" s="1"/>
  <c r="L375"/>
  <c r="J376" l="1"/>
  <c r="K376" s="1"/>
  <c r="L376" s="1"/>
  <c r="J377" l="1"/>
  <c r="K377" s="1"/>
  <c r="L377" s="1"/>
  <c r="L378" l="1"/>
  <c r="J378"/>
  <c r="K378" s="1"/>
  <c r="J379" l="1"/>
  <c r="K379" s="1"/>
  <c r="L379"/>
  <c r="J380" l="1"/>
  <c r="K380" s="1"/>
  <c r="L380" s="1"/>
  <c r="J381" l="1"/>
  <c r="K381" s="1"/>
  <c r="L381" s="1"/>
  <c r="L382" l="1"/>
  <c r="J382"/>
  <c r="K382" s="1"/>
  <c r="J383" l="1"/>
  <c r="K383" s="1"/>
  <c r="L383"/>
  <c r="J384" l="1"/>
  <c r="K384" s="1"/>
  <c r="L384" s="1"/>
  <c r="J385" l="1"/>
  <c r="K385" s="1"/>
  <c r="L385" s="1"/>
  <c r="L386" l="1"/>
  <c r="J386"/>
  <c r="K386" s="1"/>
  <c r="J387" l="1"/>
  <c r="K387" s="1"/>
  <c r="L387"/>
  <c r="J388" l="1"/>
  <c r="K388" s="1"/>
  <c r="L388" s="1"/>
  <c r="J389" l="1"/>
  <c r="K389" s="1"/>
  <c r="L389" s="1"/>
</calcChain>
</file>

<file path=xl/sharedStrings.xml><?xml version="1.0" encoding="utf-8"?>
<sst xmlns="http://schemas.openxmlformats.org/spreadsheetml/2006/main" count="51" uniqueCount="24">
  <si>
    <t>FV=PV*(1+i)^n</t>
  </si>
  <si>
    <t>PV</t>
  </si>
  <si>
    <t>PMT</t>
  </si>
  <si>
    <t>Period</t>
  </si>
  <si>
    <t>Rate</t>
  </si>
  <si>
    <t>PV=FV/(1+i)^n</t>
  </si>
  <si>
    <t>Loan amount</t>
  </si>
  <si>
    <t>EMI</t>
  </si>
  <si>
    <t>NPER</t>
  </si>
  <si>
    <t>Bond</t>
  </si>
  <si>
    <t>Face Value</t>
  </si>
  <si>
    <t>Coupon</t>
  </si>
  <si>
    <t>Maturity</t>
  </si>
  <si>
    <t>Loan Amount</t>
  </si>
  <si>
    <t>S.no</t>
  </si>
  <si>
    <t>Interest</t>
  </si>
  <si>
    <t>Principal</t>
  </si>
  <si>
    <t>Balance</t>
  </si>
  <si>
    <t>Processsing Fees</t>
  </si>
  <si>
    <t>Loan Amout</t>
  </si>
  <si>
    <t>Reduced EMIs</t>
  </si>
  <si>
    <t>Reduced EMI</t>
  </si>
  <si>
    <t>Date</t>
  </si>
  <si>
    <t>Amortizat</t>
  </si>
</sst>
</file>

<file path=xl/styles.xml><?xml version="1.0" encoding="utf-8"?>
<styleSheet xmlns="http://schemas.openxmlformats.org/spreadsheetml/2006/main">
  <numFmts count="1">
    <numFmt numFmtId="164" formatCode="&quot;₹&quot;\ #,##0.00;[Red]&quot;₹&quot;\ \-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164" fontId="0" fillId="2" borderId="0" xfId="0" applyNumberFormat="1" applyFill="1"/>
    <xf numFmtId="1" fontId="0" fillId="0" borderId="0" xfId="0" applyNumberFormat="1"/>
    <xf numFmtId="16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9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73269</xdr:rowOff>
    </xdr:from>
    <xdr:to>
      <xdr:col>4</xdr:col>
      <xdr:colOff>295819</xdr:colOff>
      <xdr:row>4</xdr:row>
      <xdr:rowOff>63996</xdr:rowOff>
    </xdr:to>
    <xdr:pic>
      <xdr:nvPicPr>
        <xdr:cNvPr id="3" name="Picture 2" descr="Vedticals logos Final Academy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7" y="73269"/>
          <a:ext cx="2984800" cy="7527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108250</xdr:colOff>
      <xdr:row>3</xdr:row>
      <xdr:rowOff>181227</xdr:rowOff>
    </xdr:to>
    <xdr:pic>
      <xdr:nvPicPr>
        <xdr:cNvPr id="3" name="Picture 2" descr="Vedticals logos Final Academy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84800" cy="7527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169334</xdr:colOff>
      <xdr:row>0</xdr:row>
      <xdr:rowOff>179917</xdr:rowOff>
    </xdr:from>
    <xdr:to>
      <xdr:col>8</xdr:col>
      <xdr:colOff>857551</xdr:colOff>
      <xdr:row>4</xdr:row>
      <xdr:rowOff>170644</xdr:rowOff>
    </xdr:to>
    <xdr:pic>
      <xdr:nvPicPr>
        <xdr:cNvPr id="3" name="Picture 2" descr="Vedticals logos Final Academy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1" y="179917"/>
          <a:ext cx="2984800" cy="752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S46"/>
  <sheetViews>
    <sheetView zoomScale="130" zoomScaleNormal="130" workbookViewId="0">
      <selection activeCell="B2" sqref="B2"/>
    </sheetView>
  </sheetViews>
  <sheetFormatPr defaultRowHeight="15"/>
  <cols>
    <col min="3" max="3" width="11.28515625" customWidth="1"/>
    <col min="4" max="4" width="10.85546875" bestFit="1" customWidth="1"/>
    <col min="8" max="8" width="12" bestFit="1" customWidth="1"/>
    <col min="19" max="19" width="13.140625" bestFit="1" customWidth="1"/>
  </cols>
  <sheetData>
    <row r="7" spans="4:11">
      <c r="D7">
        <v>100</v>
      </c>
    </row>
    <row r="8" spans="4:11">
      <c r="D8">
        <v>3</v>
      </c>
      <c r="G8">
        <f>100*(1+10%)^3</f>
        <v>133.10000000000005</v>
      </c>
    </row>
    <row r="9" spans="4:11">
      <c r="D9" s="1">
        <v>0.1</v>
      </c>
      <c r="I9" t="s">
        <v>0</v>
      </c>
    </row>
    <row r="12" spans="4:11">
      <c r="I12" t="s">
        <v>5</v>
      </c>
    </row>
    <row r="13" spans="4:11">
      <c r="K13">
        <f>100/(1+10%)^3</f>
        <v>75.131480090157751</v>
      </c>
    </row>
    <row r="14" spans="4:11">
      <c r="E14" s="2">
        <f>FV(10%,3,0,-100,0)</f>
        <v>133.10000000000005</v>
      </c>
    </row>
    <row r="15" spans="4:11">
      <c r="K15" s="2">
        <f>PV(10%,3,0,100,0)</f>
        <v>-75.131480090157751</v>
      </c>
    </row>
    <row r="16" spans="4:11">
      <c r="H16" s="2">
        <f>FV(D21/12,D20*12,-1000,-10000,1)</f>
        <v>55611.821356866312</v>
      </c>
    </row>
    <row r="18" spans="2:15">
      <c r="C18" t="s">
        <v>1</v>
      </c>
      <c r="D18">
        <v>10000</v>
      </c>
    </row>
    <row r="19" spans="2:15">
      <c r="C19" t="s">
        <v>2</v>
      </c>
      <c r="D19">
        <v>1000</v>
      </c>
    </row>
    <row r="20" spans="2:15">
      <c r="C20" t="s">
        <v>3</v>
      </c>
      <c r="D20">
        <v>3</v>
      </c>
    </row>
    <row r="21" spans="2:15">
      <c r="C21" t="s">
        <v>4</v>
      </c>
      <c r="D21" s="1">
        <v>0.1</v>
      </c>
      <c r="N21">
        <v>8</v>
      </c>
      <c r="O21">
        <f>7/12</f>
        <v>0.58333333333333337</v>
      </c>
    </row>
    <row r="22" spans="2:15">
      <c r="H22">
        <v>500000</v>
      </c>
    </row>
    <row r="23" spans="2:15">
      <c r="H23">
        <v>3</v>
      </c>
      <c r="N23">
        <f>N21+O21</f>
        <v>8.5833333333333339</v>
      </c>
    </row>
    <row r="24" spans="2:15">
      <c r="C24" t="s">
        <v>6</v>
      </c>
      <c r="D24">
        <v>100000</v>
      </c>
      <c r="H24" s="1">
        <v>0.12</v>
      </c>
    </row>
    <row r="25" spans="2:15">
      <c r="C25" t="s">
        <v>4</v>
      </c>
      <c r="D25" s="1">
        <v>0.13</v>
      </c>
      <c r="G25" t="s">
        <v>2</v>
      </c>
      <c r="H25" s="2">
        <f>PMT(H24/12,H23*12,0,H22,1)</f>
        <v>-11492.2325806194</v>
      </c>
    </row>
    <row r="26" spans="2:15">
      <c r="C26" t="s">
        <v>3</v>
      </c>
      <c r="D26">
        <v>24</v>
      </c>
      <c r="N26">
        <f>72/N23</f>
        <v>8.3883495145631066</v>
      </c>
    </row>
    <row r="27" spans="2:15">
      <c r="B27" t="s">
        <v>2</v>
      </c>
      <c r="C27" t="s">
        <v>7</v>
      </c>
      <c r="D27" s="2">
        <f>PMT(D25/12,D26,D24,0,0)</f>
        <v>-4754.1822588451014</v>
      </c>
    </row>
    <row r="28" spans="2:15">
      <c r="N28" s="3">
        <f>RATE(N23,,-100,200,0)</f>
        <v>8.4105270519189299E-2</v>
      </c>
    </row>
    <row r="32" spans="2:15">
      <c r="H32">
        <v>5000</v>
      </c>
    </row>
    <row r="33" spans="3:19">
      <c r="C33" t="s">
        <v>8</v>
      </c>
      <c r="H33" s="1">
        <v>0.12</v>
      </c>
    </row>
    <row r="34" spans="3:19">
      <c r="G34" t="s">
        <v>8</v>
      </c>
      <c r="H34">
        <f>NPER(H33/12,-H32,0,500000,1)</f>
        <v>69.161960679800387</v>
      </c>
      <c r="M34" t="s">
        <v>9</v>
      </c>
    </row>
    <row r="35" spans="3:19">
      <c r="O35">
        <v>-950</v>
      </c>
    </row>
    <row r="36" spans="3:19">
      <c r="M36" t="s">
        <v>10</v>
      </c>
      <c r="N36">
        <v>1000</v>
      </c>
    </row>
    <row r="37" spans="3:19">
      <c r="M37" t="s">
        <v>11</v>
      </c>
      <c r="N37" s="3">
        <v>6.5000000000000002E-2</v>
      </c>
    </row>
    <row r="38" spans="3:19">
      <c r="M38" t="s">
        <v>12</v>
      </c>
      <c r="N38">
        <v>5</v>
      </c>
    </row>
    <row r="40" spans="3:19">
      <c r="Q40">
        <v>0</v>
      </c>
    </row>
    <row r="41" spans="3:19">
      <c r="Q41">
        <v>1</v>
      </c>
      <c r="R41">
        <f>N36*N37</f>
        <v>65</v>
      </c>
      <c r="S41">
        <f>R41/(1+$N$46)^Q41</f>
        <v>59.633027522935777</v>
      </c>
    </row>
    <row r="42" spans="3:19">
      <c r="Q42">
        <v>2</v>
      </c>
      <c r="R42">
        <f>$R$41</f>
        <v>65</v>
      </c>
      <c r="S42" s="2">
        <f>PV($N$46,Q42,0,-R42,0)</f>
        <v>54.709199562326397</v>
      </c>
    </row>
    <row r="43" spans="3:19">
      <c r="Q43">
        <v>3</v>
      </c>
      <c r="R43">
        <f t="shared" ref="R43:R44" si="0">$R$41</f>
        <v>65</v>
      </c>
      <c r="S43" s="2">
        <f t="shared" ref="S43:S45" si="1">PV($N$46,Q43,0,-R43,0)</f>
        <v>50.191926203969167</v>
      </c>
    </row>
    <row r="44" spans="3:19">
      <c r="Q44">
        <v>4</v>
      </c>
      <c r="R44">
        <f t="shared" si="0"/>
        <v>65</v>
      </c>
      <c r="S44" s="2">
        <f t="shared" si="1"/>
        <v>46.047638719237767</v>
      </c>
    </row>
    <row r="45" spans="3:19">
      <c r="Q45">
        <v>5</v>
      </c>
      <c r="R45">
        <f>1000+R44</f>
        <v>1065</v>
      </c>
      <c r="S45" s="2">
        <f t="shared" si="1"/>
        <v>692.17692640773771</v>
      </c>
    </row>
    <row r="46" spans="3:19">
      <c r="N46" s="3">
        <v>0.09</v>
      </c>
      <c r="R46" s="3"/>
      <c r="S46" s="2">
        <f>SUM(S41:S45)</f>
        <v>902.75871841620688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:N389"/>
  <sheetViews>
    <sheetView zoomScaleNormal="100" workbookViewId="0">
      <selection activeCell="B2" sqref="B2"/>
    </sheetView>
  </sheetViews>
  <sheetFormatPr defaultRowHeight="15"/>
  <cols>
    <col min="3" max="3" width="12.7109375" bestFit="1" customWidth="1"/>
    <col min="4" max="4" width="12.140625" bestFit="1" customWidth="1"/>
    <col min="5" max="5" width="14.42578125" customWidth="1"/>
    <col min="6" max="6" width="12.140625" bestFit="1" customWidth="1"/>
    <col min="7" max="7" width="14.28515625" bestFit="1" customWidth="1"/>
    <col min="8" max="8" width="12.140625" bestFit="1" customWidth="1"/>
    <col min="9" max="9" width="13.28515625" bestFit="1" customWidth="1"/>
    <col min="10" max="10" width="14.28515625" bestFit="1" customWidth="1"/>
    <col min="11" max="11" width="13.140625" bestFit="1" customWidth="1"/>
    <col min="12" max="12" width="14.28515625" bestFit="1" customWidth="1"/>
  </cols>
  <sheetData>
    <row r="9" spans="3:11">
      <c r="C9" t="s">
        <v>13</v>
      </c>
      <c r="D9">
        <v>1000000</v>
      </c>
    </row>
    <row r="10" spans="3:11">
      <c r="C10" t="s">
        <v>4</v>
      </c>
      <c r="D10" s="1">
        <v>0.1</v>
      </c>
    </row>
    <row r="11" spans="3:11">
      <c r="C11" t="s">
        <v>3</v>
      </c>
      <c r="D11">
        <v>10</v>
      </c>
    </row>
    <row r="12" spans="3:11">
      <c r="C12" t="s">
        <v>7</v>
      </c>
      <c r="D12" s="2">
        <f>PMT(D10/12,D11*12,D9,0,0)</f>
        <v>-13215.073688176166</v>
      </c>
      <c r="G12" t="s">
        <v>14</v>
      </c>
      <c r="H12" t="s">
        <v>7</v>
      </c>
      <c r="I12" t="s">
        <v>15</v>
      </c>
      <c r="J12" t="s">
        <v>16</v>
      </c>
      <c r="K12" t="s">
        <v>17</v>
      </c>
    </row>
    <row r="13" spans="3:11">
      <c r="K13">
        <f>D9</f>
        <v>1000000</v>
      </c>
    </row>
    <row r="14" spans="3:11">
      <c r="G14">
        <v>1</v>
      </c>
      <c r="H14" s="2">
        <f>-$D$12</f>
        <v>13215.073688176166</v>
      </c>
      <c r="I14">
        <f>K13*10%/12</f>
        <v>8333.3333333333339</v>
      </c>
      <c r="J14" s="2">
        <f>H14-I14</f>
        <v>4881.7403548428319</v>
      </c>
      <c r="K14" s="2">
        <f>K13-J14</f>
        <v>995118.25964515714</v>
      </c>
    </row>
    <row r="15" spans="3:11">
      <c r="G15">
        <v>2</v>
      </c>
      <c r="H15" s="2">
        <f t="shared" ref="H15:H78" si="0">-$D$12</f>
        <v>13215.073688176166</v>
      </c>
      <c r="I15" s="2">
        <f>K14*10%/12</f>
        <v>8292.652163709643</v>
      </c>
      <c r="J15" s="2">
        <f>H15-I15</f>
        <v>4922.4215244665229</v>
      </c>
      <c r="K15" s="2">
        <f>K14-J15</f>
        <v>990195.83812069066</v>
      </c>
    </row>
    <row r="16" spans="3:11">
      <c r="G16">
        <v>3</v>
      </c>
      <c r="H16" s="2">
        <f t="shared" si="0"/>
        <v>13215.073688176166</v>
      </c>
      <c r="I16" s="2">
        <f t="shared" ref="I16:I79" si="1">K15*10%/12</f>
        <v>8251.6319843390902</v>
      </c>
      <c r="J16" s="2">
        <f t="shared" ref="J16:J79" si="2">H16-I16</f>
        <v>4963.4417038370757</v>
      </c>
      <c r="K16" s="2">
        <f t="shared" ref="K16:K79" si="3">K15-J16</f>
        <v>985232.39641685353</v>
      </c>
    </row>
    <row r="17" spans="7:11">
      <c r="G17">
        <v>4</v>
      </c>
      <c r="H17" s="2">
        <f t="shared" si="0"/>
        <v>13215.073688176166</v>
      </c>
      <c r="I17" s="2">
        <f t="shared" si="1"/>
        <v>8210.2699701404472</v>
      </c>
      <c r="J17" s="2">
        <f t="shared" si="2"/>
        <v>5004.8037180357187</v>
      </c>
      <c r="K17" s="2">
        <f t="shared" si="3"/>
        <v>980227.59269881784</v>
      </c>
    </row>
    <row r="18" spans="7:11">
      <c r="G18">
        <v>5</v>
      </c>
      <c r="H18" s="2">
        <f t="shared" si="0"/>
        <v>13215.073688176166</v>
      </c>
      <c r="I18" s="2">
        <f t="shared" si="1"/>
        <v>8168.5632724901488</v>
      </c>
      <c r="J18" s="2">
        <f t="shared" si="2"/>
        <v>5046.510415686017</v>
      </c>
      <c r="K18" s="2">
        <f t="shared" si="3"/>
        <v>975181.08228313178</v>
      </c>
    </row>
    <row r="19" spans="7:11">
      <c r="G19">
        <v>6</v>
      </c>
      <c r="H19" s="2">
        <f t="shared" si="0"/>
        <v>13215.073688176166</v>
      </c>
      <c r="I19" s="2">
        <f t="shared" si="1"/>
        <v>8126.5090190260989</v>
      </c>
      <c r="J19" s="2">
        <f t="shared" si="2"/>
        <v>5088.5646691500669</v>
      </c>
      <c r="K19" s="2">
        <f t="shared" si="3"/>
        <v>970092.51761398173</v>
      </c>
    </row>
    <row r="20" spans="7:11">
      <c r="G20">
        <v>7</v>
      </c>
      <c r="H20" s="2">
        <f t="shared" si="0"/>
        <v>13215.073688176166</v>
      </c>
      <c r="I20" s="2">
        <f t="shared" si="1"/>
        <v>8084.1043134498477</v>
      </c>
      <c r="J20" s="2">
        <f t="shared" si="2"/>
        <v>5130.9693747263182</v>
      </c>
      <c r="K20" s="2">
        <f t="shared" si="3"/>
        <v>964961.54823925544</v>
      </c>
    </row>
    <row r="21" spans="7:11">
      <c r="G21">
        <v>8</v>
      </c>
      <c r="H21" s="2">
        <f t="shared" si="0"/>
        <v>13215.073688176166</v>
      </c>
      <c r="I21" s="2">
        <f t="shared" si="1"/>
        <v>8041.3462353271289</v>
      </c>
      <c r="J21" s="2">
        <f t="shared" si="2"/>
        <v>5173.727452849037</v>
      </c>
      <c r="K21" s="2">
        <f t="shared" si="3"/>
        <v>959787.8207864064</v>
      </c>
    </row>
    <row r="22" spans="7:11">
      <c r="G22">
        <v>9</v>
      </c>
      <c r="H22" s="2">
        <f t="shared" si="0"/>
        <v>13215.073688176166</v>
      </c>
      <c r="I22" s="2">
        <f t="shared" si="1"/>
        <v>7998.231839886721</v>
      </c>
      <c r="J22" s="2">
        <f t="shared" si="2"/>
        <v>5216.8418482894449</v>
      </c>
      <c r="K22" s="2">
        <f t="shared" si="3"/>
        <v>954570.97893811692</v>
      </c>
    </row>
    <row r="23" spans="7:11">
      <c r="G23">
        <v>10</v>
      </c>
      <c r="H23" s="2">
        <f t="shared" si="0"/>
        <v>13215.073688176166</v>
      </c>
      <c r="I23" s="2">
        <f t="shared" si="1"/>
        <v>7954.7581578176423</v>
      </c>
      <c r="J23" s="2">
        <f t="shared" si="2"/>
        <v>5260.3155303585236</v>
      </c>
      <c r="K23" s="2">
        <f t="shared" si="3"/>
        <v>949310.66340775834</v>
      </c>
    </row>
    <row r="24" spans="7:11">
      <c r="G24">
        <v>11</v>
      </c>
      <c r="H24" s="2">
        <f t="shared" si="0"/>
        <v>13215.073688176166</v>
      </c>
      <c r="I24" s="2">
        <f t="shared" si="1"/>
        <v>7910.9221950646534</v>
      </c>
      <c r="J24" s="2">
        <f t="shared" si="2"/>
        <v>5304.1514931115125</v>
      </c>
      <c r="K24" s="2">
        <f t="shared" si="3"/>
        <v>944006.51191464684</v>
      </c>
    </row>
    <row r="25" spans="7:11">
      <c r="G25">
        <v>12</v>
      </c>
      <c r="H25" s="2">
        <f t="shared" si="0"/>
        <v>13215.073688176166</v>
      </c>
      <c r="I25" s="2">
        <f t="shared" si="1"/>
        <v>7866.7209326220573</v>
      </c>
      <c r="J25" s="2">
        <f t="shared" si="2"/>
        <v>5348.3527555541086</v>
      </c>
      <c r="K25" s="2">
        <f t="shared" si="3"/>
        <v>938658.1591590927</v>
      </c>
    </row>
    <row r="26" spans="7:11">
      <c r="G26">
        <v>13</v>
      </c>
      <c r="H26" s="2">
        <f t="shared" si="0"/>
        <v>13215.073688176166</v>
      </c>
      <c r="I26" s="2">
        <f t="shared" si="1"/>
        <v>7822.151326325773</v>
      </c>
      <c r="J26" s="2">
        <f t="shared" si="2"/>
        <v>5392.9223618503929</v>
      </c>
      <c r="K26" s="2">
        <f t="shared" si="3"/>
        <v>933265.23679724231</v>
      </c>
    </row>
    <row r="27" spans="7:11">
      <c r="G27">
        <v>14</v>
      </c>
      <c r="H27" s="2">
        <f t="shared" si="0"/>
        <v>13215.073688176166</v>
      </c>
      <c r="I27" s="2">
        <f t="shared" si="1"/>
        <v>7777.2103066436866</v>
      </c>
      <c r="J27" s="2">
        <f t="shared" si="2"/>
        <v>5437.8633815324793</v>
      </c>
      <c r="K27" s="2">
        <f t="shared" si="3"/>
        <v>927827.37341570982</v>
      </c>
    </row>
    <row r="28" spans="7:11">
      <c r="G28">
        <v>15</v>
      </c>
      <c r="H28" s="2">
        <f t="shared" si="0"/>
        <v>13215.073688176166</v>
      </c>
      <c r="I28" s="2">
        <f t="shared" si="1"/>
        <v>7731.8947784642487</v>
      </c>
      <c r="J28" s="2">
        <f t="shared" si="2"/>
        <v>5483.1789097119172</v>
      </c>
      <c r="K28" s="2">
        <f t="shared" si="3"/>
        <v>922344.19450599793</v>
      </c>
    </row>
    <row r="29" spans="7:11">
      <c r="G29">
        <v>16</v>
      </c>
      <c r="H29" s="2">
        <f t="shared" si="0"/>
        <v>13215.073688176166</v>
      </c>
      <c r="I29" s="2">
        <f t="shared" si="1"/>
        <v>7686.2016208833165</v>
      </c>
      <c r="J29" s="2">
        <f t="shared" si="2"/>
        <v>5528.8720672928494</v>
      </c>
      <c r="K29" s="2">
        <f t="shared" si="3"/>
        <v>916815.32243870513</v>
      </c>
    </row>
    <row r="30" spans="7:11">
      <c r="G30">
        <v>17</v>
      </c>
      <c r="H30" s="2">
        <f t="shared" si="0"/>
        <v>13215.073688176166</v>
      </c>
      <c r="I30" s="2">
        <f t="shared" si="1"/>
        <v>7640.1276869892099</v>
      </c>
      <c r="J30" s="2">
        <f t="shared" si="2"/>
        <v>5574.946001186956</v>
      </c>
      <c r="K30" s="2">
        <f t="shared" si="3"/>
        <v>911240.37643751816</v>
      </c>
    </row>
    <row r="31" spans="7:11">
      <c r="G31">
        <v>18</v>
      </c>
      <c r="H31" s="2">
        <f t="shared" si="0"/>
        <v>13215.073688176166</v>
      </c>
      <c r="I31" s="2">
        <f t="shared" si="1"/>
        <v>7593.6698036459857</v>
      </c>
      <c r="J31" s="2">
        <f t="shared" si="2"/>
        <v>5621.4038845301802</v>
      </c>
      <c r="K31" s="2">
        <f t="shared" si="3"/>
        <v>905618.97255298798</v>
      </c>
    </row>
    <row r="32" spans="7:11">
      <c r="G32">
        <v>19</v>
      </c>
      <c r="H32" s="2">
        <f t="shared" si="0"/>
        <v>13215.073688176166</v>
      </c>
      <c r="I32" s="2">
        <f t="shared" si="1"/>
        <v>7546.8247712748998</v>
      </c>
      <c r="J32" s="2">
        <f t="shared" si="2"/>
        <v>5668.2489169012661</v>
      </c>
      <c r="K32" s="2">
        <f t="shared" si="3"/>
        <v>899950.72363608668</v>
      </c>
    </row>
    <row r="33" spans="7:11">
      <c r="G33">
        <v>20</v>
      </c>
      <c r="H33" s="2">
        <f t="shared" si="0"/>
        <v>13215.073688176166</v>
      </c>
      <c r="I33" s="2">
        <f t="shared" si="1"/>
        <v>7499.5893636340561</v>
      </c>
      <c r="J33" s="2">
        <f t="shared" si="2"/>
        <v>5715.4843245421098</v>
      </c>
      <c r="K33" s="2">
        <f t="shared" si="3"/>
        <v>894235.23931154457</v>
      </c>
    </row>
    <row r="34" spans="7:11">
      <c r="G34">
        <v>21</v>
      </c>
      <c r="H34" s="2">
        <f t="shared" si="0"/>
        <v>13215.073688176166</v>
      </c>
      <c r="I34" s="2">
        <f t="shared" si="1"/>
        <v>7451.9603275962045</v>
      </c>
      <c r="J34" s="2">
        <f t="shared" si="2"/>
        <v>5763.1133605799614</v>
      </c>
      <c r="K34" s="2">
        <f t="shared" si="3"/>
        <v>888472.12595096463</v>
      </c>
    </row>
    <row r="35" spans="7:11">
      <c r="G35">
        <v>22</v>
      </c>
      <c r="H35" s="2">
        <f t="shared" si="0"/>
        <v>13215.073688176166</v>
      </c>
      <c r="I35" s="2">
        <f t="shared" si="1"/>
        <v>7403.9343829247055</v>
      </c>
      <c r="J35" s="2">
        <f t="shared" si="2"/>
        <v>5811.1393052514604</v>
      </c>
      <c r="K35" s="2">
        <f t="shared" si="3"/>
        <v>882660.98664571322</v>
      </c>
    </row>
    <row r="36" spans="7:11">
      <c r="G36">
        <v>23</v>
      </c>
      <c r="H36" s="2">
        <f t="shared" si="0"/>
        <v>13215.073688176166</v>
      </c>
      <c r="I36" s="2">
        <f t="shared" si="1"/>
        <v>7355.5082220476106</v>
      </c>
      <c r="J36" s="2">
        <f t="shared" si="2"/>
        <v>5859.5654661285553</v>
      </c>
      <c r="K36" s="2">
        <f t="shared" si="3"/>
        <v>876801.42117958469</v>
      </c>
    </row>
    <row r="37" spans="7:11">
      <c r="G37">
        <v>24</v>
      </c>
      <c r="H37" s="2">
        <f t="shared" si="0"/>
        <v>13215.073688176166</v>
      </c>
      <c r="I37" s="2">
        <f t="shared" si="1"/>
        <v>7306.6785098298724</v>
      </c>
      <c r="J37" s="2">
        <f t="shared" si="2"/>
        <v>5908.3951783462935</v>
      </c>
      <c r="K37" s="2">
        <f t="shared" si="3"/>
        <v>870893.02600123838</v>
      </c>
    </row>
    <row r="38" spans="7:11">
      <c r="G38">
        <v>25</v>
      </c>
      <c r="H38" s="2">
        <f t="shared" si="0"/>
        <v>13215.073688176166</v>
      </c>
      <c r="I38" s="2">
        <f t="shared" si="1"/>
        <v>7257.4418833436539</v>
      </c>
      <c r="J38" s="2">
        <f t="shared" si="2"/>
        <v>5957.631804832512</v>
      </c>
      <c r="K38" s="2">
        <f t="shared" si="3"/>
        <v>864935.39419640589</v>
      </c>
    </row>
    <row r="39" spans="7:11">
      <c r="G39">
        <v>26</v>
      </c>
      <c r="H39" s="2">
        <f t="shared" si="0"/>
        <v>13215.073688176166</v>
      </c>
      <c r="I39" s="2">
        <f t="shared" si="1"/>
        <v>7207.7949516367162</v>
      </c>
      <c r="J39" s="2">
        <f t="shared" si="2"/>
        <v>6007.2787365394497</v>
      </c>
      <c r="K39" s="2">
        <f t="shared" si="3"/>
        <v>858928.11545986647</v>
      </c>
    </row>
    <row r="40" spans="7:11">
      <c r="G40">
        <v>27</v>
      </c>
      <c r="H40" s="2">
        <f t="shared" si="0"/>
        <v>13215.073688176166</v>
      </c>
      <c r="I40" s="2">
        <f t="shared" si="1"/>
        <v>7157.7342954988881</v>
      </c>
      <c r="J40" s="2">
        <f t="shared" si="2"/>
        <v>6057.3393926772778</v>
      </c>
      <c r="K40" s="2">
        <f t="shared" si="3"/>
        <v>852870.77606718917</v>
      </c>
    </row>
    <row r="41" spans="7:11">
      <c r="G41">
        <v>28</v>
      </c>
      <c r="H41" s="2">
        <f t="shared" si="0"/>
        <v>13215.073688176166</v>
      </c>
      <c r="I41" s="2">
        <f t="shared" si="1"/>
        <v>7107.2564672265771</v>
      </c>
      <c r="J41" s="2">
        <f t="shared" si="2"/>
        <v>6107.8172209495888</v>
      </c>
      <c r="K41" s="2">
        <f t="shared" si="3"/>
        <v>846762.95884623961</v>
      </c>
    </row>
    <row r="42" spans="7:11">
      <c r="G42">
        <v>29</v>
      </c>
      <c r="H42" s="2">
        <f t="shared" si="0"/>
        <v>13215.073688176166</v>
      </c>
      <c r="I42" s="2">
        <f t="shared" si="1"/>
        <v>7056.3579903853306</v>
      </c>
      <c r="J42" s="2">
        <f t="shared" si="2"/>
        <v>6158.7156977908353</v>
      </c>
      <c r="K42" s="2">
        <f t="shared" si="3"/>
        <v>840604.24314844876</v>
      </c>
    </row>
    <row r="43" spans="7:11">
      <c r="G43">
        <v>30</v>
      </c>
      <c r="H43" s="2">
        <f t="shared" si="0"/>
        <v>13215.073688176166</v>
      </c>
      <c r="I43" s="2">
        <f t="shared" si="1"/>
        <v>7005.0353595704073</v>
      </c>
      <c r="J43" s="2">
        <f t="shared" si="2"/>
        <v>6210.0383286057586</v>
      </c>
      <c r="K43" s="2">
        <f t="shared" si="3"/>
        <v>834394.20481984306</v>
      </c>
    </row>
    <row r="44" spans="7:11">
      <c r="G44">
        <v>31</v>
      </c>
      <c r="H44" s="2">
        <f t="shared" si="0"/>
        <v>13215.073688176166</v>
      </c>
      <c r="I44" s="2">
        <f t="shared" si="1"/>
        <v>6953.2850401653595</v>
      </c>
      <c r="J44" s="2">
        <f t="shared" si="2"/>
        <v>6261.7886480108064</v>
      </c>
      <c r="K44" s="2">
        <f t="shared" si="3"/>
        <v>828132.41617183224</v>
      </c>
    </row>
    <row r="45" spans="7:11">
      <c r="G45">
        <v>32</v>
      </c>
      <c r="H45" s="2">
        <f t="shared" si="0"/>
        <v>13215.073688176166</v>
      </c>
      <c r="I45" s="2">
        <f t="shared" si="1"/>
        <v>6901.1034680986022</v>
      </c>
      <c r="J45" s="2">
        <f t="shared" si="2"/>
        <v>6313.9702200775637</v>
      </c>
      <c r="K45" s="2">
        <f t="shared" si="3"/>
        <v>821818.44595175469</v>
      </c>
    </row>
    <row r="46" spans="7:11">
      <c r="G46">
        <v>33</v>
      </c>
      <c r="H46" s="2">
        <f t="shared" si="0"/>
        <v>13215.073688176166</v>
      </c>
      <c r="I46" s="2">
        <f t="shared" si="1"/>
        <v>6848.4870495979558</v>
      </c>
      <c r="J46" s="2">
        <f t="shared" si="2"/>
        <v>6366.5866385782101</v>
      </c>
      <c r="K46" s="2">
        <f t="shared" si="3"/>
        <v>815451.85931317648</v>
      </c>
    </row>
    <row r="47" spans="7:11">
      <c r="G47">
        <v>34</v>
      </c>
      <c r="H47" s="2">
        <f t="shared" si="0"/>
        <v>13215.073688176166</v>
      </c>
      <c r="I47" s="2">
        <f t="shared" si="1"/>
        <v>6795.4321609431381</v>
      </c>
      <c r="J47" s="2">
        <f t="shared" si="2"/>
        <v>6419.6415272330278</v>
      </c>
      <c r="K47" s="2">
        <f t="shared" si="3"/>
        <v>809032.21778594342</v>
      </c>
    </row>
    <row r="48" spans="7:11">
      <c r="G48">
        <v>35</v>
      </c>
      <c r="H48" s="2">
        <f t="shared" si="0"/>
        <v>13215.073688176166</v>
      </c>
      <c r="I48" s="2">
        <f t="shared" si="1"/>
        <v>6741.9351482161956</v>
      </c>
      <c r="J48" s="2">
        <f t="shared" si="2"/>
        <v>6473.1385399599703</v>
      </c>
      <c r="K48" s="2">
        <f t="shared" si="3"/>
        <v>802559.07924598339</v>
      </c>
    </row>
    <row r="49" spans="7:11">
      <c r="G49">
        <v>36</v>
      </c>
      <c r="H49" s="2">
        <f t="shared" si="0"/>
        <v>13215.073688176166</v>
      </c>
      <c r="I49" s="2">
        <f t="shared" si="1"/>
        <v>6687.9923270498621</v>
      </c>
      <c r="J49" s="2">
        <f t="shared" si="2"/>
        <v>6527.0813611263038</v>
      </c>
      <c r="K49" s="2">
        <f t="shared" si="3"/>
        <v>796031.99788485712</v>
      </c>
    </row>
    <row r="50" spans="7:11">
      <c r="G50">
        <v>37</v>
      </c>
      <c r="H50" s="2">
        <f t="shared" si="0"/>
        <v>13215.073688176166</v>
      </c>
      <c r="I50" s="2">
        <f t="shared" si="1"/>
        <v>6633.5999823738093</v>
      </c>
      <c r="J50" s="2">
        <f t="shared" si="2"/>
        <v>6581.4737058023566</v>
      </c>
      <c r="K50" s="2">
        <f t="shared" si="3"/>
        <v>789450.52417905477</v>
      </c>
    </row>
    <row r="51" spans="7:11">
      <c r="G51">
        <v>38</v>
      </c>
      <c r="H51" s="2">
        <f t="shared" si="0"/>
        <v>13215.073688176166</v>
      </c>
      <c r="I51" s="2">
        <f t="shared" si="1"/>
        <v>6578.7543681587895</v>
      </c>
      <c r="J51" s="2">
        <f t="shared" si="2"/>
        <v>6636.3193200173764</v>
      </c>
      <c r="K51" s="2">
        <f t="shared" si="3"/>
        <v>782814.20485903742</v>
      </c>
    </row>
    <row r="52" spans="7:11">
      <c r="G52">
        <v>39</v>
      </c>
      <c r="H52" s="2">
        <f t="shared" si="0"/>
        <v>13215.073688176166</v>
      </c>
      <c r="I52" s="2">
        <f t="shared" si="1"/>
        <v>6523.4517071586451</v>
      </c>
      <c r="J52" s="2">
        <f t="shared" si="2"/>
        <v>6691.6219810175207</v>
      </c>
      <c r="K52" s="2">
        <f t="shared" si="3"/>
        <v>776122.58287801989</v>
      </c>
    </row>
    <row r="53" spans="7:11">
      <c r="G53">
        <v>40</v>
      </c>
      <c r="H53" s="2">
        <f t="shared" si="0"/>
        <v>13215.073688176166</v>
      </c>
      <c r="I53" s="2">
        <f t="shared" si="1"/>
        <v>6467.6881906501658</v>
      </c>
      <c r="J53" s="2">
        <f t="shared" si="2"/>
        <v>6747.3854975260001</v>
      </c>
      <c r="K53" s="2">
        <f t="shared" si="3"/>
        <v>769375.19738049386</v>
      </c>
    </row>
    <row r="54" spans="7:11">
      <c r="G54">
        <v>41</v>
      </c>
      <c r="H54" s="2">
        <f t="shared" si="0"/>
        <v>13215.073688176166</v>
      </c>
      <c r="I54" s="2">
        <f t="shared" si="1"/>
        <v>6411.459978170783</v>
      </c>
      <c r="J54" s="2">
        <f t="shared" si="2"/>
        <v>6803.6137100053829</v>
      </c>
      <c r="K54" s="2">
        <f t="shared" si="3"/>
        <v>762571.58367048844</v>
      </c>
    </row>
    <row r="55" spans="7:11">
      <c r="G55">
        <v>42</v>
      </c>
      <c r="H55" s="2">
        <f t="shared" si="0"/>
        <v>13215.073688176166</v>
      </c>
      <c r="I55" s="2">
        <f t="shared" si="1"/>
        <v>6354.7631972540703</v>
      </c>
      <c r="J55" s="2">
        <f t="shared" si="2"/>
        <v>6860.3104909220956</v>
      </c>
      <c r="K55" s="2">
        <f t="shared" si="3"/>
        <v>755711.27317956637</v>
      </c>
    </row>
    <row r="56" spans="7:11">
      <c r="G56">
        <v>43</v>
      </c>
      <c r="H56" s="2">
        <f t="shared" si="0"/>
        <v>13215.073688176166</v>
      </c>
      <c r="I56" s="2">
        <f t="shared" si="1"/>
        <v>6297.5939431630532</v>
      </c>
      <c r="J56" s="2">
        <f t="shared" si="2"/>
        <v>6917.4797450131127</v>
      </c>
      <c r="K56" s="2">
        <f t="shared" si="3"/>
        <v>748793.79343455331</v>
      </c>
    </row>
    <row r="57" spans="7:11">
      <c r="G57">
        <v>44</v>
      </c>
      <c r="H57" s="2">
        <f t="shared" si="0"/>
        <v>13215.073688176166</v>
      </c>
      <c r="I57" s="2">
        <f t="shared" si="1"/>
        <v>6239.9482786212784</v>
      </c>
      <c r="J57" s="2">
        <f t="shared" si="2"/>
        <v>6975.1254095548875</v>
      </c>
      <c r="K57" s="2">
        <f t="shared" si="3"/>
        <v>741818.66802499839</v>
      </c>
    </row>
    <row r="58" spans="7:11">
      <c r="G58">
        <v>45</v>
      </c>
      <c r="H58" s="2">
        <f t="shared" si="0"/>
        <v>13215.073688176166</v>
      </c>
      <c r="I58" s="2">
        <f t="shared" si="1"/>
        <v>6181.822233541654</v>
      </c>
      <c r="J58" s="2">
        <f t="shared" si="2"/>
        <v>7033.2514546345119</v>
      </c>
      <c r="K58" s="2">
        <f t="shared" si="3"/>
        <v>734785.41657036392</v>
      </c>
    </row>
    <row r="59" spans="7:11">
      <c r="G59">
        <v>46</v>
      </c>
      <c r="H59" s="2">
        <f t="shared" si="0"/>
        <v>13215.073688176166</v>
      </c>
      <c r="I59" s="2">
        <f t="shared" si="1"/>
        <v>6123.2118047530321</v>
      </c>
      <c r="J59" s="2">
        <f t="shared" si="2"/>
        <v>7091.8618834231338</v>
      </c>
      <c r="K59" s="2">
        <f t="shared" si="3"/>
        <v>727693.55468694074</v>
      </c>
    </row>
    <row r="60" spans="7:11">
      <c r="G60">
        <v>47</v>
      </c>
      <c r="H60" s="2">
        <f t="shared" si="0"/>
        <v>13215.073688176166</v>
      </c>
      <c r="I60" s="2">
        <f t="shared" si="1"/>
        <v>6064.1129557245067</v>
      </c>
      <c r="J60" s="2">
        <f t="shared" si="2"/>
        <v>7150.9607324516592</v>
      </c>
      <c r="K60" s="2">
        <f t="shared" si="3"/>
        <v>720542.5939544891</v>
      </c>
    </row>
    <row r="61" spans="7:11">
      <c r="G61">
        <v>48</v>
      </c>
      <c r="H61" s="2">
        <f t="shared" si="0"/>
        <v>13215.073688176166</v>
      </c>
      <c r="I61" s="2">
        <f t="shared" si="1"/>
        <v>6004.5216162874094</v>
      </c>
      <c r="J61" s="2">
        <f t="shared" si="2"/>
        <v>7210.5520718887565</v>
      </c>
      <c r="K61" s="2">
        <f t="shared" si="3"/>
        <v>713332.0418826004</v>
      </c>
    </row>
    <row r="62" spans="7:11">
      <c r="G62">
        <v>49</v>
      </c>
      <c r="H62" s="2">
        <f t="shared" si="0"/>
        <v>13215.073688176166</v>
      </c>
      <c r="I62" s="2">
        <f t="shared" si="1"/>
        <v>5944.4336823550038</v>
      </c>
      <c r="J62" s="2">
        <f t="shared" si="2"/>
        <v>7270.640005821162</v>
      </c>
      <c r="K62" s="2">
        <f t="shared" si="3"/>
        <v>706061.40187677927</v>
      </c>
    </row>
    <row r="63" spans="7:11">
      <c r="G63">
        <v>50</v>
      </c>
      <c r="H63" s="2">
        <f t="shared" si="0"/>
        <v>13215.073688176166</v>
      </c>
      <c r="I63" s="2">
        <f t="shared" si="1"/>
        <v>5883.8450156398276</v>
      </c>
      <c r="J63" s="2">
        <f t="shared" si="2"/>
        <v>7331.2286725363383</v>
      </c>
      <c r="K63" s="2">
        <f t="shared" si="3"/>
        <v>698730.17320424295</v>
      </c>
    </row>
    <row r="64" spans="7:11">
      <c r="G64">
        <v>51</v>
      </c>
      <c r="H64" s="2">
        <f t="shared" si="0"/>
        <v>13215.073688176166</v>
      </c>
      <c r="I64" s="2">
        <f t="shared" si="1"/>
        <v>5822.751443368692</v>
      </c>
      <c r="J64" s="2">
        <f t="shared" si="2"/>
        <v>7392.3222448074739</v>
      </c>
      <c r="K64" s="2">
        <f t="shared" si="3"/>
        <v>691337.85095943545</v>
      </c>
    </row>
    <row r="65" spans="7:11">
      <c r="G65">
        <v>52</v>
      </c>
      <c r="H65" s="2">
        <f t="shared" si="0"/>
        <v>13215.073688176166</v>
      </c>
      <c r="I65" s="2">
        <f t="shared" si="1"/>
        <v>5761.1487579952955</v>
      </c>
      <c r="J65" s="2">
        <f t="shared" si="2"/>
        <v>7453.9249301808704</v>
      </c>
      <c r="K65" s="2">
        <f t="shared" si="3"/>
        <v>683883.92602925457</v>
      </c>
    </row>
    <row r="66" spans="7:11">
      <c r="G66">
        <v>53</v>
      </c>
      <c r="H66" s="2">
        <f t="shared" si="0"/>
        <v>13215.073688176166</v>
      </c>
      <c r="I66" s="2">
        <f t="shared" si="1"/>
        <v>5699.0327169104557</v>
      </c>
      <c r="J66" s="2">
        <f t="shared" si="2"/>
        <v>7516.0409712657101</v>
      </c>
      <c r="K66" s="2">
        <f t="shared" si="3"/>
        <v>676367.88505798881</v>
      </c>
    </row>
    <row r="67" spans="7:11">
      <c r="G67">
        <v>54</v>
      </c>
      <c r="H67" s="2">
        <f t="shared" si="0"/>
        <v>13215.073688176166</v>
      </c>
      <c r="I67" s="2">
        <f t="shared" si="1"/>
        <v>5636.3990421499075</v>
      </c>
      <c r="J67" s="2">
        <f t="shared" si="2"/>
        <v>7578.6746460262584</v>
      </c>
      <c r="K67" s="2">
        <f t="shared" si="3"/>
        <v>668789.21041196259</v>
      </c>
    </row>
    <row r="68" spans="7:11">
      <c r="G68">
        <v>55</v>
      </c>
      <c r="H68" s="2">
        <f t="shared" si="0"/>
        <v>13215.073688176166</v>
      </c>
      <c r="I68" s="2">
        <f t="shared" si="1"/>
        <v>5573.2434200996877</v>
      </c>
      <c r="J68" s="2">
        <f t="shared" si="2"/>
        <v>7641.8302680764782</v>
      </c>
      <c r="K68" s="2">
        <f t="shared" si="3"/>
        <v>661147.38014388608</v>
      </c>
    </row>
    <row r="69" spans="7:11">
      <c r="G69">
        <v>56</v>
      </c>
      <c r="H69" s="2">
        <f t="shared" si="0"/>
        <v>13215.073688176166</v>
      </c>
      <c r="I69" s="2">
        <f t="shared" si="1"/>
        <v>5509.5615011990512</v>
      </c>
      <c r="J69" s="2">
        <f t="shared" si="2"/>
        <v>7705.5121869771147</v>
      </c>
      <c r="K69" s="2">
        <f t="shared" si="3"/>
        <v>653441.867956909</v>
      </c>
    </row>
    <row r="70" spans="7:11">
      <c r="G70">
        <v>57</v>
      </c>
      <c r="H70" s="2">
        <f t="shared" si="0"/>
        <v>13215.073688176166</v>
      </c>
      <c r="I70" s="2">
        <f t="shared" si="1"/>
        <v>5445.3488996409087</v>
      </c>
      <c r="J70" s="2">
        <f t="shared" si="2"/>
        <v>7769.7247885352572</v>
      </c>
      <c r="K70" s="2">
        <f t="shared" si="3"/>
        <v>645672.14316837373</v>
      </c>
    </row>
    <row r="71" spans="7:11">
      <c r="G71">
        <v>58</v>
      </c>
      <c r="H71" s="2">
        <f t="shared" si="0"/>
        <v>13215.073688176166</v>
      </c>
      <c r="I71" s="2">
        <f t="shared" si="1"/>
        <v>5380.6011930697814</v>
      </c>
      <c r="J71" s="2">
        <f t="shared" si="2"/>
        <v>7834.4724951063845</v>
      </c>
      <c r="K71" s="2">
        <f t="shared" si="3"/>
        <v>637837.67067326733</v>
      </c>
    </row>
    <row r="72" spans="7:11">
      <c r="G72">
        <v>59</v>
      </c>
      <c r="H72" s="2">
        <f t="shared" si="0"/>
        <v>13215.073688176166</v>
      </c>
      <c r="I72" s="2">
        <f t="shared" si="1"/>
        <v>5315.3139222772279</v>
      </c>
      <c r="J72" s="2">
        <f t="shared" si="2"/>
        <v>7899.759765898938</v>
      </c>
      <c r="K72" s="2">
        <f t="shared" si="3"/>
        <v>629937.91090736841</v>
      </c>
    </row>
    <row r="73" spans="7:11">
      <c r="G73">
        <v>60</v>
      </c>
      <c r="H73" s="2">
        <f t="shared" si="0"/>
        <v>13215.073688176166</v>
      </c>
      <c r="I73" s="2">
        <f t="shared" si="1"/>
        <v>5249.4825908947369</v>
      </c>
      <c r="J73" s="2">
        <f t="shared" si="2"/>
        <v>7965.591097281429</v>
      </c>
      <c r="K73" s="2">
        <f t="shared" si="3"/>
        <v>621972.31981008698</v>
      </c>
    </row>
    <row r="74" spans="7:11">
      <c r="G74">
        <v>61</v>
      </c>
      <c r="H74" s="2">
        <f t="shared" si="0"/>
        <v>13215.073688176166</v>
      </c>
      <c r="I74" s="2">
        <f t="shared" si="1"/>
        <v>5183.1026650840586</v>
      </c>
      <c r="J74" s="2">
        <f t="shared" si="2"/>
        <v>8031.9710230921073</v>
      </c>
      <c r="K74" s="2">
        <f t="shared" si="3"/>
        <v>613940.34878699481</v>
      </c>
    </row>
    <row r="75" spans="7:11">
      <c r="G75">
        <v>62</v>
      </c>
      <c r="H75" s="2">
        <f t="shared" si="0"/>
        <v>13215.073688176166</v>
      </c>
      <c r="I75" s="2">
        <f t="shared" si="1"/>
        <v>5116.1695732249573</v>
      </c>
      <c r="J75" s="2">
        <f t="shared" si="2"/>
        <v>8098.9041149512086</v>
      </c>
      <c r="K75" s="2">
        <f t="shared" si="3"/>
        <v>605841.44467204355</v>
      </c>
    </row>
    <row r="76" spans="7:11">
      <c r="G76">
        <v>63</v>
      </c>
      <c r="H76" s="2">
        <f t="shared" si="0"/>
        <v>13215.073688176166</v>
      </c>
      <c r="I76" s="2">
        <f t="shared" si="1"/>
        <v>5048.6787056003632</v>
      </c>
      <c r="J76" s="2">
        <f t="shared" si="2"/>
        <v>8166.3949825758027</v>
      </c>
      <c r="K76" s="2">
        <f t="shared" si="3"/>
        <v>597675.04968946776</v>
      </c>
    </row>
    <row r="77" spans="7:11">
      <c r="G77">
        <v>64</v>
      </c>
      <c r="H77" s="2">
        <f t="shared" si="0"/>
        <v>13215.073688176166</v>
      </c>
      <c r="I77" s="2">
        <f t="shared" si="1"/>
        <v>4980.6254140788978</v>
      </c>
      <c r="J77" s="2">
        <f t="shared" si="2"/>
        <v>8234.4482740972671</v>
      </c>
      <c r="K77" s="2">
        <f t="shared" si="3"/>
        <v>589440.60141537047</v>
      </c>
    </row>
    <row r="78" spans="7:11">
      <c r="G78">
        <v>65</v>
      </c>
      <c r="H78" s="2">
        <f t="shared" si="0"/>
        <v>13215.073688176166</v>
      </c>
      <c r="I78" s="2">
        <f t="shared" si="1"/>
        <v>4912.005011794754</v>
      </c>
      <c r="J78" s="2">
        <f t="shared" si="2"/>
        <v>8303.0686763814119</v>
      </c>
      <c r="K78" s="2">
        <f t="shared" si="3"/>
        <v>581137.5327389891</v>
      </c>
    </row>
    <row r="79" spans="7:11">
      <c r="G79">
        <v>66</v>
      </c>
      <c r="H79" s="2">
        <f t="shared" ref="H79:H133" si="4">-$D$12</f>
        <v>13215.073688176166</v>
      </c>
      <c r="I79" s="2">
        <f t="shared" si="1"/>
        <v>4842.8127728249092</v>
      </c>
      <c r="J79" s="2">
        <f t="shared" si="2"/>
        <v>8372.2609153512567</v>
      </c>
      <c r="K79" s="2">
        <f t="shared" si="3"/>
        <v>572765.27182363789</v>
      </c>
    </row>
    <row r="80" spans="7:11">
      <c r="G80">
        <v>67</v>
      </c>
      <c r="H80" s="2">
        <f t="shared" si="4"/>
        <v>13215.073688176166</v>
      </c>
      <c r="I80" s="2">
        <f t="shared" ref="I80:I133" si="5">K79*10%/12</f>
        <v>4773.043931863649</v>
      </c>
      <c r="J80" s="2">
        <f t="shared" ref="J80:J133" si="6">H80-I80</f>
        <v>8442.0297563125168</v>
      </c>
      <c r="K80" s="2">
        <f t="shared" ref="K80:K133" si="7">K79-J80</f>
        <v>564323.24206732539</v>
      </c>
    </row>
    <row r="81" spans="7:11">
      <c r="G81">
        <v>68</v>
      </c>
      <c r="H81" s="2">
        <f t="shared" si="4"/>
        <v>13215.073688176166</v>
      </c>
      <c r="I81" s="2">
        <f t="shared" si="5"/>
        <v>4702.6936838943784</v>
      </c>
      <c r="J81" s="2">
        <f t="shared" si="6"/>
        <v>8512.3800042817875</v>
      </c>
      <c r="K81" s="2">
        <f t="shared" si="7"/>
        <v>555810.86206304363</v>
      </c>
    </row>
    <row r="82" spans="7:11">
      <c r="G82">
        <v>69</v>
      </c>
      <c r="H82" s="2">
        <f t="shared" si="4"/>
        <v>13215.073688176166</v>
      </c>
      <c r="I82" s="2">
        <f t="shared" si="5"/>
        <v>4631.7571838586973</v>
      </c>
      <c r="J82" s="2">
        <f t="shared" si="6"/>
        <v>8583.3165043174686</v>
      </c>
      <c r="K82" s="2">
        <f t="shared" si="7"/>
        <v>547227.54555872618</v>
      </c>
    </row>
    <row r="83" spans="7:11">
      <c r="G83">
        <v>70</v>
      </c>
      <c r="H83" s="2">
        <f t="shared" si="4"/>
        <v>13215.073688176166</v>
      </c>
      <c r="I83" s="2">
        <f t="shared" si="5"/>
        <v>4560.2295463227183</v>
      </c>
      <c r="J83" s="2">
        <f t="shared" si="6"/>
        <v>8654.8441418534476</v>
      </c>
      <c r="K83" s="2">
        <f t="shared" si="7"/>
        <v>538572.70141687279</v>
      </c>
    </row>
    <row r="84" spans="7:11">
      <c r="G84">
        <v>71</v>
      </c>
      <c r="H84" s="2">
        <f t="shared" si="4"/>
        <v>13215.073688176166</v>
      </c>
      <c r="I84" s="2">
        <f t="shared" si="5"/>
        <v>4488.105845140607</v>
      </c>
      <c r="J84" s="2">
        <f t="shared" si="6"/>
        <v>8726.9678430355598</v>
      </c>
      <c r="K84" s="2">
        <f t="shared" si="7"/>
        <v>529845.73357383721</v>
      </c>
    </row>
    <row r="85" spans="7:11">
      <c r="G85">
        <v>72</v>
      </c>
      <c r="H85" s="2">
        <f t="shared" si="4"/>
        <v>13215.073688176166</v>
      </c>
      <c r="I85" s="2">
        <f t="shared" si="5"/>
        <v>4415.3811131153097</v>
      </c>
      <c r="J85" s="2">
        <f t="shared" si="6"/>
        <v>8799.6925750608571</v>
      </c>
      <c r="K85" s="2">
        <f t="shared" si="7"/>
        <v>521046.04099877633</v>
      </c>
    </row>
    <row r="86" spans="7:11">
      <c r="G86">
        <v>73</v>
      </c>
      <c r="H86" s="2">
        <f t="shared" si="4"/>
        <v>13215.073688176166</v>
      </c>
      <c r="I86" s="2">
        <f t="shared" si="5"/>
        <v>4342.0503416564698</v>
      </c>
      <c r="J86" s="2">
        <f t="shared" si="6"/>
        <v>8873.0233465196961</v>
      </c>
      <c r="K86" s="2">
        <f t="shared" si="7"/>
        <v>512173.01765225665</v>
      </c>
    </row>
    <row r="87" spans="7:11">
      <c r="G87">
        <v>74</v>
      </c>
      <c r="H87" s="2">
        <f t="shared" si="4"/>
        <v>13215.073688176166</v>
      </c>
      <c r="I87" s="2">
        <f t="shared" si="5"/>
        <v>4268.1084804354723</v>
      </c>
      <c r="J87" s="2">
        <f t="shared" si="6"/>
        <v>8946.9652077406936</v>
      </c>
      <c r="K87" s="2">
        <f t="shared" si="7"/>
        <v>503226.05244451598</v>
      </c>
    </row>
    <row r="88" spans="7:11">
      <c r="G88">
        <v>75</v>
      </c>
      <c r="H88" s="2">
        <f t="shared" si="4"/>
        <v>13215.073688176166</v>
      </c>
      <c r="I88" s="2">
        <f t="shared" si="5"/>
        <v>4193.5504370376339</v>
      </c>
      <c r="J88" s="2">
        <f t="shared" si="6"/>
        <v>9021.5232511385329</v>
      </c>
      <c r="K88" s="2">
        <f t="shared" si="7"/>
        <v>494204.52919337747</v>
      </c>
    </row>
    <row r="89" spans="7:11">
      <c r="G89">
        <v>76</v>
      </c>
      <c r="H89" s="2">
        <f t="shared" si="4"/>
        <v>13215.073688176166</v>
      </c>
      <c r="I89" s="2">
        <f t="shared" si="5"/>
        <v>4118.3710766114791</v>
      </c>
      <c r="J89" s="2">
        <f t="shared" si="6"/>
        <v>9096.7026115646877</v>
      </c>
      <c r="K89" s="2">
        <f t="shared" si="7"/>
        <v>485107.82658181281</v>
      </c>
    </row>
    <row r="90" spans="7:11">
      <c r="G90">
        <v>77</v>
      </c>
      <c r="H90" s="2">
        <f t="shared" si="4"/>
        <v>13215.073688176166</v>
      </c>
      <c r="I90" s="2">
        <f t="shared" si="5"/>
        <v>4042.5652215151072</v>
      </c>
      <c r="J90" s="2">
        <f t="shared" si="6"/>
        <v>9172.5084666610583</v>
      </c>
      <c r="K90" s="2">
        <f t="shared" si="7"/>
        <v>475935.31811515178</v>
      </c>
    </row>
    <row r="91" spans="7:11">
      <c r="G91">
        <v>78</v>
      </c>
      <c r="H91" s="2">
        <f t="shared" si="4"/>
        <v>13215.073688176166</v>
      </c>
      <c r="I91" s="2">
        <f t="shared" si="5"/>
        <v>3966.1276509595987</v>
      </c>
      <c r="J91" s="2">
        <f t="shared" si="6"/>
        <v>9248.9460372165668</v>
      </c>
      <c r="K91" s="2">
        <f t="shared" si="7"/>
        <v>466686.3720779352</v>
      </c>
    </row>
    <row r="92" spans="7:11">
      <c r="G92">
        <v>79</v>
      </c>
      <c r="H92" s="2">
        <f t="shared" si="4"/>
        <v>13215.073688176166</v>
      </c>
      <c r="I92" s="2">
        <f t="shared" si="5"/>
        <v>3889.0531006494602</v>
      </c>
      <c r="J92" s="2">
        <f t="shared" si="6"/>
        <v>9326.0205875267056</v>
      </c>
      <c r="K92" s="2">
        <f t="shared" si="7"/>
        <v>457360.35149040847</v>
      </c>
    </row>
    <row r="93" spans="7:11">
      <c r="G93">
        <v>80</v>
      </c>
      <c r="H93" s="2">
        <f t="shared" si="4"/>
        <v>13215.073688176166</v>
      </c>
      <c r="I93" s="2">
        <f t="shared" si="5"/>
        <v>3811.3362624200709</v>
      </c>
      <c r="J93" s="2">
        <f t="shared" si="6"/>
        <v>9403.737425756095</v>
      </c>
      <c r="K93" s="2">
        <f t="shared" si="7"/>
        <v>447956.61406465236</v>
      </c>
    </row>
    <row r="94" spans="7:11">
      <c r="G94">
        <v>81</v>
      </c>
      <c r="H94" s="2">
        <f t="shared" si="4"/>
        <v>13215.073688176166</v>
      </c>
      <c r="I94" s="2">
        <f t="shared" si="5"/>
        <v>3732.9717838721031</v>
      </c>
      <c r="J94" s="2">
        <f t="shared" si="6"/>
        <v>9482.1019043040633</v>
      </c>
      <c r="K94" s="2">
        <f t="shared" si="7"/>
        <v>438474.5121603483</v>
      </c>
    </row>
    <row r="95" spans="7:11">
      <c r="G95">
        <v>82</v>
      </c>
      <c r="H95" s="2">
        <f t="shared" si="4"/>
        <v>13215.073688176166</v>
      </c>
      <c r="I95" s="2">
        <f t="shared" si="5"/>
        <v>3653.9542680029026</v>
      </c>
      <c r="J95" s="2">
        <f t="shared" si="6"/>
        <v>9561.1194201732633</v>
      </c>
      <c r="K95" s="2">
        <f t="shared" si="7"/>
        <v>428913.39274017501</v>
      </c>
    </row>
    <row r="96" spans="7:11">
      <c r="G96">
        <v>83</v>
      </c>
      <c r="H96" s="2">
        <f t="shared" si="4"/>
        <v>13215.073688176166</v>
      </c>
      <c r="I96" s="2">
        <f t="shared" si="5"/>
        <v>3574.278272834792</v>
      </c>
      <c r="J96" s="2">
        <f t="shared" si="6"/>
        <v>9640.7954153413739</v>
      </c>
      <c r="K96" s="2">
        <f t="shared" si="7"/>
        <v>419272.59732483362</v>
      </c>
    </row>
    <row r="97" spans="7:11">
      <c r="G97">
        <v>84</v>
      </c>
      <c r="H97" s="2">
        <f t="shared" si="4"/>
        <v>13215.073688176166</v>
      </c>
      <c r="I97" s="2">
        <f t="shared" si="5"/>
        <v>3493.93831104028</v>
      </c>
      <c r="J97" s="2">
        <f t="shared" si="6"/>
        <v>9721.1353771358863</v>
      </c>
      <c r="K97" s="2">
        <f t="shared" si="7"/>
        <v>409551.46194769774</v>
      </c>
    </row>
    <row r="98" spans="7:11">
      <c r="G98">
        <v>85</v>
      </c>
      <c r="H98" s="2">
        <f t="shared" si="4"/>
        <v>13215.073688176166</v>
      </c>
      <c r="I98" s="2">
        <f t="shared" si="5"/>
        <v>3412.9288495641481</v>
      </c>
      <c r="J98" s="2">
        <f t="shared" si="6"/>
        <v>9802.1448386120173</v>
      </c>
      <c r="K98" s="2">
        <f t="shared" si="7"/>
        <v>399749.31710908574</v>
      </c>
    </row>
    <row r="99" spans="7:11">
      <c r="G99">
        <v>86</v>
      </c>
      <c r="H99" s="2">
        <f t="shared" si="4"/>
        <v>13215.073688176166</v>
      </c>
      <c r="I99" s="2">
        <f t="shared" si="5"/>
        <v>3331.2443092423814</v>
      </c>
      <c r="J99" s="2">
        <f t="shared" si="6"/>
        <v>9883.829378933784</v>
      </c>
      <c r="K99" s="2">
        <f t="shared" si="7"/>
        <v>389865.48773015197</v>
      </c>
    </row>
    <row r="100" spans="7:11">
      <c r="G100">
        <v>87</v>
      </c>
      <c r="H100" s="2">
        <f t="shared" si="4"/>
        <v>13215.073688176166</v>
      </c>
      <c r="I100" s="2">
        <f t="shared" si="5"/>
        <v>3248.8790644179335</v>
      </c>
      <c r="J100" s="2">
        <f t="shared" si="6"/>
        <v>9966.1946237582324</v>
      </c>
      <c r="K100" s="2">
        <f t="shared" si="7"/>
        <v>379899.29310639371</v>
      </c>
    </row>
    <row r="101" spans="7:11">
      <c r="G101">
        <v>88</v>
      </c>
      <c r="H101" s="2">
        <f t="shared" si="4"/>
        <v>13215.073688176166</v>
      </c>
      <c r="I101" s="2">
        <f t="shared" si="5"/>
        <v>3165.8274425532813</v>
      </c>
      <c r="J101" s="2">
        <f t="shared" si="6"/>
        <v>10049.246245622884</v>
      </c>
      <c r="K101" s="2">
        <f t="shared" si="7"/>
        <v>369850.04686077085</v>
      </c>
    </row>
    <row r="102" spans="7:11">
      <c r="G102">
        <v>89</v>
      </c>
      <c r="H102" s="2">
        <f t="shared" si="4"/>
        <v>13215.073688176166</v>
      </c>
      <c r="I102" s="2">
        <f t="shared" si="5"/>
        <v>3082.0837238397576</v>
      </c>
      <c r="J102" s="2">
        <f t="shared" si="6"/>
        <v>10132.989964336408</v>
      </c>
      <c r="K102" s="2">
        <f t="shared" si="7"/>
        <v>359717.05689643446</v>
      </c>
    </row>
    <row r="103" spans="7:11">
      <c r="G103">
        <v>90</v>
      </c>
      <c r="H103" s="2">
        <f t="shared" si="4"/>
        <v>13215.073688176166</v>
      </c>
      <c r="I103" s="2">
        <f t="shared" si="5"/>
        <v>2997.6421408036204</v>
      </c>
      <c r="J103" s="2">
        <f t="shared" si="6"/>
        <v>10217.431547372546</v>
      </c>
      <c r="K103" s="2">
        <f t="shared" si="7"/>
        <v>349499.62534906191</v>
      </c>
    </row>
    <row r="104" spans="7:11">
      <c r="G104">
        <v>91</v>
      </c>
      <c r="H104" s="2">
        <f t="shared" si="4"/>
        <v>13215.073688176166</v>
      </c>
      <c r="I104" s="2">
        <f t="shared" si="5"/>
        <v>2912.496877908849</v>
      </c>
      <c r="J104" s="2">
        <f t="shared" si="6"/>
        <v>10302.576810267317</v>
      </c>
      <c r="K104" s="2">
        <f t="shared" si="7"/>
        <v>339197.04853879462</v>
      </c>
    </row>
    <row r="105" spans="7:11">
      <c r="G105">
        <v>92</v>
      </c>
      <c r="H105" s="2">
        <f t="shared" si="4"/>
        <v>13215.073688176166</v>
      </c>
      <c r="I105" s="2">
        <f t="shared" si="5"/>
        <v>2826.642071156622</v>
      </c>
      <c r="J105" s="2">
        <f t="shared" si="6"/>
        <v>10388.431617019543</v>
      </c>
      <c r="K105" s="2">
        <f t="shared" si="7"/>
        <v>328808.6169217751</v>
      </c>
    </row>
    <row r="106" spans="7:11">
      <c r="G106">
        <v>93</v>
      </c>
      <c r="H106" s="2">
        <f t="shared" si="4"/>
        <v>13215.073688176166</v>
      </c>
      <c r="I106" s="2">
        <f t="shared" si="5"/>
        <v>2740.0718076814592</v>
      </c>
      <c r="J106" s="2">
        <f t="shared" si="6"/>
        <v>10475.001880494707</v>
      </c>
      <c r="K106" s="2">
        <f t="shared" si="7"/>
        <v>318333.6150412804</v>
      </c>
    </row>
    <row r="107" spans="7:11">
      <c r="G107">
        <v>94</v>
      </c>
      <c r="H107" s="2">
        <f t="shared" si="4"/>
        <v>13215.073688176166</v>
      </c>
      <c r="I107" s="2">
        <f t="shared" si="5"/>
        <v>2652.7801253440034</v>
      </c>
      <c r="J107" s="2">
        <f t="shared" si="6"/>
        <v>10562.293562832163</v>
      </c>
      <c r="K107" s="2">
        <f t="shared" si="7"/>
        <v>307771.32147844823</v>
      </c>
    </row>
    <row r="108" spans="7:11">
      <c r="G108">
        <v>95</v>
      </c>
      <c r="H108" s="2">
        <f t="shared" si="4"/>
        <v>13215.073688176166</v>
      </c>
      <c r="I108" s="2">
        <f t="shared" si="5"/>
        <v>2564.7610123204017</v>
      </c>
      <c r="J108" s="2">
        <f t="shared" si="6"/>
        <v>10650.312675855765</v>
      </c>
      <c r="K108" s="2">
        <f t="shared" si="7"/>
        <v>297121.00880259246</v>
      </c>
    </row>
    <row r="109" spans="7:11">
      <c r="G109">
        <v>96</v>
      </c>
      <c r="H109" s="2">
        <f t="shared" si="4"/>
        <v>13215.073688176166</v>
      </c>
      <c r="I109" s="2">
        <f t="shared" si="5"/>
        <v>2476.0084066882705</v>
      </c>
      <c r="J109" s="2">
        <f t="shared" si="6"/>
        <v>10739.065281487896</v>
      </c>
      <c r="K109" s="2">
        <f t="shared" si="7"/>
        <v>286381.94352110458</v>
      </c>
    </row>
    <row r="110" spans="7:11">
      <c r="G110">
        <v>97</v>
      </c>
      <c r="H110" s="2">
        <f t="shared" si="4"/>
        <v>13215.073688176166</v>
      </c>
      <c r="I110" s="2">
        <f t="shared" si="5"/>
        <v>2386.516196009205</v>
      </c>
      <c r="J110" s="2">
        <f t="shared" si="6"/>
        <v>10828.557492166961</v>
      </c>
      <c r="K110" s="2">
        <f t="shared" si="7"/>
        <v>275553.38602893765</v>
      </c>
    </row>
    <row r="111" spans="7:11">
      <c r="G111">
        <v>98</v>
      </c>
      <c r="H111" s="2">
        <f t="shared" si="4"/>
        <v>13215.073688176166</v>
      </c>
      <c r="I111" s="2">
        <f t="shared" si="5"/>
        <v>2296.2782169078141</v>
      </c>
      <c r="J111" s="2">
        <f t="shared" si="6"/>
        <v>10918.795471268351</v>
      </c>
      <c r="K111" s="2">
        <f t="shared" si="7"/>
        <v>264634.59055766929</v>
      </c>
    </row>
    <row r="112" spans="7:11">
      <c r="G112">
        <v>99</v>
      </c>
      <c r="H112" s="2">
        <f t="shared" si="4"/>
        <v>13215.073688176166</v>
      </c>
      <c r="I112" s="2">
        <f t="shared" si="5"/>
        <v>2205.2882546472442</v>
      </c>
      <c r="J112" s="2">
        <f t="shared" si="6"/>
        <v>11009.785433528921</v>
      </c>
      <c r="K112" s="2">
        <f t="shared" si="7"/>
        <v>253624.80512414037</v>
      </c>
    </row>
    <row r="113" spans="7:11">
      <c r="G113">
        <v>100</v>
      </c>
      <c r="H113" s="2">
        <f t="shared" si="4"/>
        <v>13215.073688176166</v>
      </c>
      <c r="I113" s="2">
        <f t="shared" si="5"/>
        <v>2113.54004270117</v>
      </c>
      <c r="J113" s="2">
        <f t="shared" si="6"/>
        <v>11101.533645474996</v>
      </c>
      <c r="K113" s="2">
        <f t="shared" si="7"/>
        <v>242523.27147866538</v>
      </c>
    </row>
    <row r="114" spans="7:11">
      <c r="G114">
        <v>101</v>
      </c>
      <c r="H114" s="2">
        <f t="shared" si="4"/>
        <v>13215.073688176166</v>
      </c>
      <c r="I114" s="2">
        <f t="shared" si="5"/>
        <v>2021.0272623222118</v>
      </c>
      <c r="J114" s="2">
        <f t="shared" si="6"/>
        <v>11194.046425853954</v>
      </c>
      <c r="K114" s="2">
        <f t="shared" si="7"/>
        <v>231329.22505281144</v>
      </c>
    </row>
    <row r="115" spans="7:11">
      <c r="G115">
        <v>102</v>
      </c>
      <c r="H115" s="2">
        <f t="shared" si="4"/>
        <v>13215.073688176166</v>
      </c>
      <c r="I115" s="2">
        <f t="shared" si="5"/>
        <v>1927.7435421067621</v>
      </c>
      <c r="J115" s="2">
        <f t="shared" si="6"/>
        <v>11287.330146069404</v>
      </c>
      <c r="K115" s="2">
        <f t="shared" si="7"/>
        <v>220041.89490674203</v>
      </c>
    </row>
    <row r="116" spans="7:11">
      <c r="G116">
        <v>103</v>
      </c>
      <c r="H116" s="2">
        <f t="shared" si="4"/>
        <v>13215.073688176166</v>
      </c>
      <c r="I116" s="2">
        <f t="shared" si="5"/>
        <v>1833.6824575561839</v>
      </c>
      <c r="J116" s="2">
        <f t="shared" si="6"/>
        <v>11381.391230619982</v>
      </c>
      <c r="K116" s="2">
        <f t="shared" si="7"/>
        <v>208660.50367612205</v>
      </c>
    </row>
    <row r="117" spans="7:11">
      <c r="G117">
        <v>104</v>
      </c>
      <c r="H117" s="2">
        <f t="shared" si="4"/>
        <v>13215.073688176166</v>
      </c>
      <c r="I117" s="2">
        <f t="shared" si="5"/>
        <v>1738.8375306343505</v>
      </c>
      <c r="J117" s="2">
        <f t="shared" si="6"/>
        <v>11476.236157541814</v>
      </c>
      <c r="K117" s="2">
        <f t="shared" si="7"/>
        <v>197184.26751858025</v>
      </c>
    </row>
    <row r="118" spans="7:11">
      <c r="G118">
        <v>105</v>
      </c>
      <c r="H118" s="2">
        <f t="shared" si="4"/>
        <v>13215.073688176166</v>
      </c>
      <c r="I118" s="2">
        <f t="shared" si="5"/>
        <v>1643.2022293215023</v>
      </c>
      <c r="J118" s="2">
        <f t="shared" si="6"/>
        <v>11571.871458854665</v>
      </c>
      <c r="K118" s="2">
        <f t="shared" si="7"/>
        <v>185612.39605972558</v>
      </c>
    </row>
    <row r="119" spans="7:11">
      <c r="G119">
        <v>106</v>
      </c>
      <c r="H119" s="2">
        <f t="shared" si="4"/>
        <v>13215.073688176166</v>
      </c>
      <c r="I119" s="2">
        <f t="shared" si="5"/>
        <v>1546.7699671643798</v>
      </c>
      <c r="J119" s="2">
        <f t="shared" si="6"/>
        <v>11668.303721011785</v>
      </c>
      <c r="K119" s="2">
        <f t="shared" si="7"/>
        <v>173944.09233871379</v>
      </c>
    </row>
    <row r="120" spans="7:11">
      <c r="G120">
        <v>107</v>
      </c>
      <c r="H120" s="2">
        <f t="shared" si="4"/>
        <v>13215.073688176166</v>
      </c>
      <c r="I120" s="2">
        <f t="shared" si="5"/>
        <v>1449.5341028226148</v>
      </c>
      <c r="J120" s="2">
        <f t="shared" si="6"/>
        <v>11765.539585353552</v>
      </c>
      <c r="K120" s="2">
        <f t="shared" si="7"/>
        <v>162178.55275336024</v>
      </c>
    </row>
    <row r="121" spans="7:11">
      <c r="G121">
        <v>108</v>
      </c>
      <c r="H121" s="2">
        <f t="shared" si="4"/>
        <v>13215.073688176166</v>
      </c>
      <c r="I121" s="2">
        <f t="shared" si="5"/>
        <v>1351.4879396113354</v>
      </c>
      <c r="J121" s="2">
        <f t="shared" si="6"/>
        <v>11863.58574856483</v>
      </c>
      <c r="K121" s="2">
        <f t="shared" si="7"/>
        <v>150314.96700479541</v>
      </c>
    </row>
    <row r="122" spans="7:11">
      <c r="G122">
        <v>109</v>
      </c>
      <c r="H122" s="2">
        <f t="shared" si="4"/>
        <v>13215.073688176166</v>
      </c>
      <c r="I122" s="2">
        <f t="shared" si="5"/>
        <v>1252.6247250399617</v>
      </c>
      <c r="J122" s="2">
        <f t="shared" si="6"/>
        <v>11962.448963136205</v>
      </c>
      <c r="K122" s="2">
        <f t="shared" si="7"/>
        <v>138352.5180416592</v>
      </c>
    </row>
    <row r="123" spans="7:11">
      <c r="G123">
        <v>110</v>
      </c>
      <c r="H123" s="2">
        <f t="shared" si="4"/>
        <v>13215.073688176166</v>
      </c>
      <c r="I123" s="2">
        <f t="shared" si="5"/>
        <v>1152.9376503471601</v>
      </c>
      <c r="J123" s="2">
        <f t="shared" si="6"/>
        <v>12062.136037829006</v>
      </c>
      <c r="K123" s="2">
        <f t="shared" si="7"/>
        <v>126290.38200383019</v>
      </c>
    </row>
    <row r="124" spans="7:11">
      <c r="G124">
        <v>111</v>
      </c>
      <c r="H124" s="2">
        <f t="shared" si="4"/>
        <v>13215.073688176166</v>
      </c>
      <c r="I124" s="2">
        <f t="shared" si="5"/>
        <v>1052.4198500319183</v>
      </c>
      <c r="J124" s="2">
        <f t="shared" si="6"/>
        <v>12162.653838144248</v>
      </c>
      <c r="K124" s="2">
        <f t="shared" si="7"/>
        <v>114127.72816568594</v>
      </c>
    </row>
    <row r="125" spans="7:11">
      <c r="G125">
        <v>112</v>
      </c>
      <c r="H125" s="2">
        <f t="shared" si="4"/>
        <v>13215.073688176166</v>
      </c>
      <c r="I125" s="2">
        <f t="shared" si="5"/>
        <v>951.06440138071628</v>
      </c>
      <c r="J125" s="2">
        <f t="shared" si="6"/>
        <v>12264.00928679545</v>
      </c>
      <c r="K125" s="2">
        <f t="shared" si="7"/>
        <v>101863.71887889049</v>
      </c>
    </row>
    <row r="126" spans="7:11">
      <c r="G126">
        <v>113</v>
      </c>
      <c r="H126" s="2">
        <f t="shared" si="4"/>
        <v>13215.073688176166</v>
      </c>
      <c r="I126" s="2">
        <f t="shared" si="5"/>
        <v>848.8643239907542</v>
      </c>
      <c r="J126" s="2">
        <f t="shared" si="6"/>
        <v>12366.209364185412</v>
      </c>
      <c r="K126" s="2">
        <f t="shared" si="7"/>
        <v>89497.509514705074</v>
      </c>
    </row>
    <row r="127" spans="7:11">
      <c r="G127">
        <v>114</v>
      </c>
      <c r="H127" s="2">
        <f t="shared" si="4"/>
        <v>13215.073688176166</v>
      </c>
      <c r="I127" s="2">
        <f t="shared" si="5"/>
        <v>745.81257928920888</v>
      </c>
      <c r="J127" s="2">
        <f t="shared" si="6"/>
        <v>12469.261108886956</v>
      </c>
      <c r="K127" s="2">
        <f t="shared" si="7"/>
        <v>77028.248405818114</v>
      </c>
    </row>
    <row r="128" spans="7:11">
      <c r="G128">
        <v>115</v>
      </c>
      <c r="H128" s="2">
        <f t="shared" si="4"/>
        <v>13215.073688176166</v>
      </c>
      <c r="I128" s="2">
        <f t="shared" si="5"/>
        <v>641.90207004848435</v>
      </c>
      <c r="J128" s="2">
        <f t="shared" si="6"/>
        <v>12573.171618127682</v>
      </c>
      <c r="K128" s="2">
        <f t="shared" si="7"/>
        <v>64455.076787690428</v>
      </c>
    </row>
    <row r="129" spans="5:11">
      <c r="G129">
        <v>116</v>
      </c>
      <c r="H129" s="2">
        <f t="shared" si="4"/>
        <v>13215.073688176166</v>
      </c>
      <c r="I129" s="2">
        <f t="shared" si="5"/>
        <v>537.12563989742023</v>
      </c>
      <c r="J129" s="2">
        <f t="shared" si="6"/>
        <v>12677.948048278746</v>
      </c>
      <c r="K129" s="2">
        <f t="shared" si="7"/>
        <v>51777.128739411681</v>
      </c>
    </row>
    <row r="130" spans="5:11">
      <c r="G130">
        <v>117</v>
      </c>
      <c r="H130" s="2">
        <f t="shared" si="4"/>
        <v>13215.073688176166</v>
      </c>
      <c r="I130" s="2">
        <f t="shared" si="5"/>
        <v>431.47607282843069</v>
      </c>
      <c r="J130" s="2">
        <f t="shared" si="6"/>
        <v>12783.597615347735</v>
      </c>
      <c r="K130" s="2">
        <f t="shared" si="7"/>
        <v>38993.531124063942</v>
      </c>
    </row>
    <row r="131" spans="5:11">
      <c r="G131">
        <v>118</v>
      </c>
      <c r="H131" s="2">
        <f t="shared" si="4"/>
        <v>13215.073688176166</v>
      </c>
      <c r="I131" s="2">
        <f t="shared" si="5"/>
        <v>324.94609270053286</v>
      </c>
      <c r="J131" s="2">
        <f t="shared" si="6"/>
        <v>12890.127595475633</v>
      </c>
      <c r="K131" s="2">
        <f t="shared" si="7"/>
        <v>26103.403528588307</v>
      </c>
    </row>
    <row r="132" spans="5:11">
      <c r="G132">
        <v>119</v>
      </c>
      <c r="H132" s="2">
        <f t="shared" si="4"/>
        <v>13215.073688176166</v>
      </c>
      <c r="I132" s="2">
        <f t="shared" si="5"/>
        <v>217.52836273823593</v>
      </c>
      <c r="J132" s="2">
        <f t="shared" si="6"/>
        <v>12997.54532543793</v>
      </c>
      <c r="K132" s="2">
        <f t="shared" si="7"/>
        <v>13105.858203150377</v>
      </c>
    </row>
    <row r="133" spans="5:11">
      <c r="G133">
        <v>120</v>
      </c>
      <c r="H133" s="2">
        <f t="shared" si="4"/>
        <v>13215.073688176166</v>
      </c>
      <c r="I133" s="2">
        <f t="shared" si="5"/>
        <v>109.21548502625315</v>
      </c>
      <c r="J133" s="2">
        <f t="shared" si="6"/>
        <v>13105.858203149914</v>
      </c>
      <c r="K133" s="2">
        <f t="shared" si="7"/>
        <v>4.638422979041934E-10</v>
      </c>
    </row>
    <row r="134" spans="5:11">
      <c r="I134" s="2">
        <f>SUM(I14:I133)</f>
        <v>585808.84258113999</v>
      </c>
      <c r="J134" s="2">
        <f>SUM(J14:J133)</f>
        <v>999999.99999999988</v>
      </c>
    </row>
    <row r="138" spans="5:11">
      <c r="E138" t="s">
        <v>13</v>
      </c>
      <c r="F138">
        <v>75000</v>
      </c>
    </row>
    <row r="139" spans="5:11">
      <c r="E139" t="s">
        <v>18</v>
      </c>
      <c r="F139" s="1">
        <v>0.1</v>
      </c>
    </row>
    <row r="140" spans="5:11">
      <c r="F140">
        <f>F138*F139</f>
        <v>7500</v>
      </c>
    </row>
    <row r="141" spans="5:11">
      <c r="F141">
        <f>F138+F140</f>
        <v>82500</v>
      </c>
    </row>
    <row r="144" spans="5:11">
      <c r="F144">
        <f>F141/12</f>
        <v>6875</v>
      </c>
      <c r="H144" s="2">
        <f>PMT(0%,12,F141,0,0)</f>
        <v>-6875</v>
      </c>
    </row>
    <row r="147" spans="5:14">
      <c r="F147">
        <v>5000000</v>
      </c>
    </row>
    <row r="148" spans="5:14">
      <c r="E148" t="s">
        <v>13</v>
      </c>
      <c r="F148">
        <v>4250000</v>
      </c>
      <c r="H148" s="7" t="s">
        <v>14</v>
      </c>
      <c r="I148" s="7" t="s">
        <v>7</v>
      </c>
      <c r="J148" s="7" t="s">
        <v>15</v>
      </c>
      <c r="K148" s="7" t="s">
        <v>16</v>
      </c>
      <c r="L148" s="7" t="s">
        <v>17</v>
      </c>
    </row>
    <row r="149" spans="5:14">
      <c r="E149" t="s">
        <v>4</v>
      </c>
      <c r="F149" s="3">
        <v>6.7500000000000004E-2</v>
      </c>
      <c r="H149" s="7"/>
      <c r="I149" s="7"/>
      <c r="J149" s="7"/>
      <c r="K149" s="7"/>
      <c r="L149" s="7">
        <f>F148</f>
        <v>4250000</v>
      </c>
    </row>
    <row r="150" spans="5:14">
      <c r="E150" t="s">
        <v>3</v>
      </c>
      <c r="F150">
        <v>20</v>
      </c>
      <c r="H150" s="7">
        <v>1</v>
      </c>
      <c r="I150" s="8">
        <f>-$F$151</f>
        <v>32315.470414929863</v>
      </c>
      <c r="J150" s="7">
        <f>L149*$F$149/12</f>
        <v>23906.25</v>
      </c>
      <c r="K150" s="8">
        <f>I150-J150</f>
        <v>8409.2204149298632</v>
      </c>
      <c r="L150" s="8">
        <f>L149-K150</f>
        <v>4241590.77958507</v>
      </c>
    </row>
    <row r="151" spans="5:14">
      <c r="E151" t="s">
        <v>7</v>
      </c>
      <c r="F151" s="2">
        <f>PMT(F149/12,F150*12,F148,0,0)</f>
        <v>-32315.470414929863</v>
      </c>
      <c r="H151" s="7">
        <v>2</v>
      </c>
      <c r="I151" s="8">
        <f t="shared" ref="I151:I214" si="8">-$F$151</f>
        <v>32315.470414929863</v>
      </c>
      <c r="J151" s="7">
        <f t="shared" ref="J151:J161" si="9">L150*$F$149/12</f>
        <v>23858.948135166022</v>
      </c>
      <c r="K151" s="8">
        <f t="shared" ref="K151:K161" si="10">I151-J151</f>
        <v>8456.5222797638417</v>
      </c>
      <c r="L151" s="8">
        <f t="shared" ref="L151:L161" si="11">L150-K151</f>
        <v>4233134.2573053064</v>
      </c>
    </row>
    <row r="152" spans="5:14">
      <c r="H152" s="7">
        <v>3</v>
      </c>
      <c r="I152" s="8">
        <f t="shared" si="8"/>
        <v>32315.470414929863</v>
      </c>
      <c r="J152" s="7">
        <f t="shared" si="9"/>
        <v>23811.380197342351</v>
      </c>
      <c r="K152" s="8">
        <f t="shared" si="10"/>
        <v>8504.0902175875126</v>
      </c>
      <c r="L152" s="8">
        <f t="shared" si="11"/>
        <v>4224630.1670877188</v>
      </c>
    </row>
    <row r="153" spans="5:14">
      <c r="H153" s="7">
        <v>4</v>
      </c>
      <c r="I153" s="8">
        <f t="shared" si="8"/>
        <v>32315.470414929863</v>
      </c>
      <c r="J153" s="7">
        <f t="shared" si="9"/>
        <v>23763.54468986842</v>
      </c>
      <c r="K153" s="8">
        <f t="shared" si="10"/>
        <v>8551.9257250614428</v>
      </c>
      <c r="L153" s="8">
        <f t="shared" si="11"/>
        <v>4216078.2413626574</v>
      </c>
    </row>
    <row r="154" spans="5:14">
      <c r="E154">
        <f>F147-F148</f>
        <v>750000</v>
      </c>
      <c r="H154" s="7">
        <v>5</v>
      </c>
      <c r="I154" s="8">
        <f t="shared" si="8"/>
        <v>32315.470414929863</v>
      </c>
      <c r="J154" s="7">
        <f t="shared" si="9"/>
        <v>23715.440107664948</v>
      </c>
      <c r="K154" s="8">
        <f t="shared" si="10"/>
        <v>8600.0303072649149</v>
      </c>
      <c r="L154" s="8">
        <f t="shared" si="11"/>
        <v>4207478.2110553924</v>
      </c>
    </row>
    <row r="155" spans="5:14">
      <c r="H155" s="7">
        <v>6</v>
      </c>
      <c r="I155" s="8">
        <f t="shared" si="8"/>
        <v>32315.470414929863</v>
      </c>
      <c r="J155" s="7">
        <f t="shared" si="9"/>
        <v>23667.064937186584</v>
      </c>
      <c r="K155" s="8">
        <f t="shared" si="10"/>
        <v>8648.4054777432793</v>
      </c>
      <c r="L155" s="8">
        <f t="shared" si="11"/>
        <v>4198829.8055776488</v>
      </c>
    </row>
    <row r="156" spans="5:14">
      <c r="H156" s="7">
        <v>7</v>
      </c>
      <c r="I156" s="8">
        <f t="shared" si="8"/>
        <v>32315.470414929863</v>
      </c>
      <c r="J156" s="7">
        <f t="shared" si="9"/>
        <v>23618.417656374277</v>
      </c>
      <c r="K156" s="8">
        <f t="shared" si="10"/>
        <v>8697.0527585555865</v>
      </c>
      <c r="L156" s="8">
        <f t="shared" si="11"/>
        <v>4190132.7528190934</v>
      </c>
    </row>
    <row r="157" spans="5:14">
      <c r="E157" s="2">
        <f>5250000-L161</f>
        <v>1104091.851674505</v>
      </c>
      <c r="G157" s="2">
        <f>PV(F149/12,228,F151,0,0)</f>
        <v>4145908.1483255099</v>
      </c>
      <c r="H157" s="7">
        <v>8</v>
      </c>
      <c r="I157" s="8">
        <f t="shared" si="8"/>
        <v>32315.470414929863</v>
      </c>
      <c r="J157" s="7">
        <f t="shared" si="9"/>
        <v>23569.496734607401</v>
      </c>
      <c r="K157" s="8">
        <f t="shared" si="10"/>
        <v>8745.9736803224623</v>
      </c>
      <c r="L157" s="8">
        <f t="shared" si="11"/>
        <v>4181386.7791387709</v>
      </c>
    </row>
    <row r="158" spans="5:14">
      <c r="E158" s="2">
        <f>E157-E154</f>
        <v>354091.85167450504</v>
      </c>
      <c r="H158" s="7">
        <v>9</v>
      </c>
      <c r="I158" s="8">
        <f t="shared" si="8"/>
        <v>32315.470414929863</v>
      </c>
      <c r="J158" s="7">
        <f t="shared" si="9"/>
        <v>23520.300632655588</v>
      </c>
      <c r="K158" s="8">
        <f t="shared" si="10"/>
        <v>8795.1697822742753</v>
      </c>
      <c r="L158" s="8">
        <f t="shared" si="11"/>
        <v>4172591.6093564965</v>
      </c>
    </row>
    <row r="159" spans="5:14">
      <c r="H159" s="7">
        <v>10</v>
      </c>
      <c r="I159" s="8">
        <f t="shared" si="8"/>
        <v>32315.470414929863</v>
      </c>
      <c r="J159" s="7">
        <f t="shared" si="9"/>
        <v>23470.827802630298</v>
      </c>
      <c r="K159" s="8">
        <f t="shared" si="10"/>
        <v>8844.6426122995654</v>
      </c>
      <c r="L159" s="8">
        <f t="shared" si="11"/>
        <v>4163746.9667441971</v>
      </c>
      <c r="N159" t="s">
        <v>23</v>
      </c>
    </row>
    <row r="160" spans="5:14">
      <c r="H160" s="7">
        <v>11</v>
      </c>
      <c r="I160" s="8">
        <f t="shared" si="8"/>
        <v>32315.470414929863</v>
      </c>
      <c r="J160" s="7">
        <f t="shared" si="9"/>
        <v>23421.076687936107</v>
      </c>
      <c r="K160" s="8">
        <f t="shared" si="10"/>
        <v>8894.393726993756</v>
      </c>
      <c r="L160" s="8">
        <f t="shared" si="11"/>
        <v>4154852.5730172032</v>
      </c>
    </row>
    <row r="161" spans="7:12">
      <c r="G161" s="2">
        <f>PV(F149/12,192,F151,0,0)</f>
        <v>3788092.6811937592</v>
      </c>
      <c r="H161" s="7">
        <v>12</v>
      </c>
      <c r="I161" s="8">
        <f t="shared" si="8"/>
        <v>32315.470414929863</v>
      </c>
      <c r="J161" s="7">
        <f t="shared" si="9"/>
        <v>23371.04572322177</v>
      </c>
      <c r="K161" s="8">
        <f t="shared" si="10"/>
        <v>8944.4246917080927</v>
      </c>
      <c r="L161" s="8">
        <f t="shared" si="11"/>
        <v>4145908.148325495</v>
      </c>
    </row>
    <row r="162" spans="7:12">
      <c r="H162" s="7">
        <v>13</v>
      </c>
      <c r="I162" s="8">
        <f t="shared" si="8"/>
        <v>32315.470414929863</v>
      </c>
      <c r="J162" s="7">
        <f t="shared" ref="J162:J225" si="12">L161*$F$149/12</f>
        <v>23320.733334330911</v>
      </c>
      <c r="K162" s="8">
        <f t="shared" ref="K162:K225" si="13">I162-J162</f>
        <v>8994.7370805989522</v>
      </c>
      <c r="L162" s="8">
        <f t="shared" ref="L162:L225" si="14">L161-K162</f>
        <v>4136913.4112448958</v>
      </c>
    </row>
    <row r="163" spans="7:12">
      <c r="H163" s="7">
        <v>14</v>
      </c>
      <c r="I163" s="8">
        <f t="shared" si="8"/>
        <v>32315.470414929863</v>
      </c>
      <c r="J163" s="7">
        <f t="shared" si="12"/>
        <v>23270.137938252537</v>
      </c>
      <c r="K163" s="8">
        <f t="shared" si="13"/>
        <v>9045.3324766773258</v>
      </c>
      <c r="L163" s="8">
        <f t="shared" si="14"/>
        <v>4127868.0787682184</v>
      </c>
    </row>
    <row r="164" spans="7:12">
      <c r="H164" s="7">
        <v>15</v>
      </c>
      <c r="I164" s="8">
        <f t="shared" si="8"/>
        <v>32315.470414929863</v>
      </c>
      <c r="J164" s="7">
        <f t="shared" si="12"/>
        <v>23219.257943071232</v>
      </c>
      <c r="K164" s="8">
        <f t="shared" si="13"/>
        <v>9096.212471858631</v>
      </c>
      <c r="L164" s="8">
        <f t="shared" si="14"/>
        <v>4118771.8662963598</v>
      </c>
    </row>
    <row r="165" spans="7:12">
      <c r="H165" s="7">
        <v>16</v>
      </c>
      <c r="I165" s="8">
        <f t="shared" si="8"/>
        <v>32315.470414929863</v>
      </c>
      <c r="J165" s="7">
        <f t="shared" si="12"/>
        <v>23168.091747917028</v>
      </c>
      <c r="K165" s="8">
        <f t="shared" si="13"/>
        <v>9147.3786670128356</v>
      </c>
      <c r="L165" s="8">
        <f t="shared" si="14"/>
        <v>4109624.487629347</v>
      </c>
    </row>
    <row r="166" spans="7:12">
      <c r="H166" s="7">
        <v>17</v>
      </c>
      <c r="I166" s="8">
        <f t="shared" si="8"/>
        <v>32315.470414929863</v>
      </c>
      <c r="J166" s="7">
        <f t="shared" si="12"/>
        <v>23116.637742915078</v>
      </c>
      <c r="K166" s="8">
        <f t="shared" si="13"/>
        <v>9198.8326720147852</v>
      </c>
      <c r="L166" s="8">
        <f t="shared" si="14"/>
        <v>4100425.6549573322</v>
      </c>
    </row>
    <row r="167" spans="7:12">
      <c r="H167" s="7">
        <v>18</v>
      </c>
      <c r="I167" s="8">
        <f t="shared" si="8"/>
        <v>32315.470414929863</v>
      </c>
      <c r="J167" s="7">
        <f t="shared" si="12"/>
        <v>23064.894309134994</v>
      </c>
      <c r="K167" s="8">
        <f t="shared" si="13"/>
        <v>9250.5761057948694</v>
      </c>
      <c r="L167" s="8">
        <f t="shared" si="14"/>
        <v>4091175.0788515373</v>
      </c>
    </row>
    <row r="168" spans="7:12">
      <c r="H168">
        <v>19</v>
      </c>
      <c r="I168" s="2">
        <f t="shared" si="8"/>
        <v>32315.470414929863</v>
      </c>
      <c r="J168">
        <f t="shared" si="12"/>
        <v>23012.859818539899</v>
      </c>
      <c r="K168" s="2">
        <f t="shared" si="13"/>
        <v>9302.6105963899645</v>
      </c>
      <c r="L168" s="2">
        <f t="shared" si="14"/>
        <v>4081872.4682551473</v>
      </c>
    </row>
    <row r="169" spans="7:12">
      <c r="H169">
        <v>20</v>
      </c>
      <c r="I169" s="2">
        <f t="shared" si="8"/>
        <v>32315.470414929863</v>
      </c>
      <c r="J169">
        <f t="shared" si="12"/>
        <v>22960.532633935203</v>
      </c>
      <c r="K169" s="2">
        <f t="shared" si="13"/>
        <v>9354.93778099466</v>
      </c>
      <c r="L169" s="2">
        <f t="shared" si="14"/>
        <v>4072517.5304741529</v>
      </c>
    </row>
    <row r="170" spans="7:12">
      <c r="H170">
        <v>21</v>
      </c>
      <c r="I170" s="2">
        <f t="shared" si="8"/>
        <v>32315.470414929863</v>
      </c>
      <c r="J170">
        <f t="shared" si="12"/>
        <v>22907.911108917109</v>
      </c>
      <c r="K170" s="2">
        <f t="shared" si="13"/>
        <v>9407.559306012754</v>
      </c>
      <c r="L170" s="2">
        <f t="shared" si="14"/>
        <v>4063109.9711681399</v>
      </c>
    </row>
    <row r="171" spans="7:12">
      <c r="H171">
        <v>22</v>
      </c>
      <c r="I171" s="2">
        <f t="shared" si="8"/>
        <v>32315.470414929863</v>
      </c>
      <c r="J171">
        <f t="shared" si="12"/>
        <v>22854.993587820791</v>
      </c>
      <c r="K171" s="2">
        <f t="shared" si="13"/>
        <v>9460.4768271090725</v>
      </c>
      <c r="L171" s="2">
        <f t="shared" si="14"/>
        <v>4053649.4943410307</v>
      </c>
    </row>
    <row r="172" spans="7:12">
      <c r="H172">
        <v>23</v>
      </c>
      <c r="I172" s="2">
        <f t="shared" si="8"/>
        <v>32315.470414929863</v>
      </c>
      <c r="J172">
        <f t="shared" si="12"/>
        <v>22801.778405668301</v>
      </c>
      <c r="K172" s="2">
        <f t="shared" si="13"/>
        <v>9513.6920092615619</v>
      </c>
      <c r="L172" s="2">
        <f t="shared" si="14"/>
        <v>4044135.8023317694</v>
      </c>
    </row>
    <row r="173" spans="7:12">
      <c r="H173">
        <v>24</v>
      </c>
      <c r="I173" s="2">
        <f t="shared" si="8"/>
        <v>32315.470414929863</v>
      </c>
      <c r="J173">
        <f t="shared" si="12"/>
        <v>22748.263888116202</v>
      </c>
      <c r="K173" s="2">
        <f t="shared" si="13"/>
        <v>9567.2065268136612</v>
      </c>
      <c r="L173" s="2">
        <f t="shared" si="14"/>
        <v>4034568.5958049558</v>
      </c>
    </row>
    <row r="174" spans="7:12">
      <c r="H174">
        <v>25</v>
      </c>
      <c r="I174" s="2">
        <f t="shared" si="8"/>
        <v>32315.470414929863</v>
      </c>
      <c r="J174">
        <f t="shared" si="12"/>
        <v>22694.44835140288</v>
      </c>
      <c r="K174" s="2">
        <f t="shared" si="13"/>
        <v>9621.0220635269834</v>
      </c>
      <c r="L174" s="2">
        <f t="shared" si="14"/>
        <v>4024947.573741429</v>
      </c>
    </row>
    <row r="175" spans="7:12">
      <c r="H175">
        <v>26</v>
      </c>
      <c r="I175" s="2">
        <f t="shared" si="8"/>
        <v>32315.470414929863</v>
      </c>
      <c r="J175">
        <f t="shared" si="12"/>
        <v>22640.330102295542</v>
      </c>
      <c r="K175" s="2">
        <f t="shared" si="13"/>
        <v>9675.1403126343212</v>
      </c>
      <c r="L175" s="2">
        <f t="shared" si="14"/>
        <v>4015272.4334287946</v>
      </c>
    </row>
    <row r="176" spans="7:12">
      <c r="H176">
        <v>27</v>
      </c>
      <c r="I176" s="2">
        <f t="shared" si="8"/>
        <v>32315.470414929863</v>
      </c>
      <c r="J176">
        <f t="shared" si="12"/>
        <v>22585.907438036971</v>
      </c>
      <c r="K176" s="2">
        <f t="shared" si="13"/>
        <v>9729.562976892892</v>
      </c>
      <c r="L176" s="2">
        <f t="shared" si="14"/>
        <v>4005542.8704519016</v>
      </c>
    </row>
    <row r="177" spans="8:12">
      <c r="H177">
        <v>28</v>
      </c>
      <c r="I177" s="2">
        <f t="shared" si="8"/>
        <v>32315.470414929863</v>
      </c>
      <c r="J177">
        <f t="shared" si="12"/>
        <v>22531.178646291944</v>
      </c>
      <c r="K177" s="2">
        <f t="shared" si="13"/>
        <v>9784.2917686379187</v>
      </c>
      <c r="L177" s="2">
        <f t="shared" si="14"/>
        <v>3995758.5786832636</v>
      </c>
    </row>
    <row r="178" spans="8:12">
      <c r="H178">
        <v>29</v>
      </c>
      <c r="I178" s="2">
        <f t="shared" si="8"/>
        <v>32315.470414929863</v>
      </c>
      <c r="J178">
        <f t="shared" si="12"/>
        <v>22476.142005093363</v>
      </c>
      <c r="K178" s="2">
        <f t="shared" si="13"/>
        <v>9839.3284098365002</v>
      </c>
      <c r="L178" s="2">
        <f t="shared" si="14"/>
        <v>3985919.250273427</v>
      </c>
    </row>
    <row r="179" spans="8:12">
      <c r="H179">
        <v>30</v>
      </c>
      <c r="I179" s="2">
        <f t="shared" si="8"/>
        <v>32315.470414929863</v>
      </c>
      <c r="J179">
        <f t="shared" si="12"/>
        <v>22420.795782788027</v>
      </c>
      <c r="K179" s="2">
        <f t="shared" si="13"/>
        <v>9894.6746321418359</v>
      </c>
      <c r="L179" s="2">
        <f t="shared" si="14"/>
        <v>3976024.5756412852</v>
      </c>
    </row>
    <row r="180" spans="8:12">
      <c r="H180">
        <v>31</v>
      </c>
      <c r="I180" s="2">
        <f t="shared" si="8"/>
        <v>32315.470414929863</v>
      </c>
      <c r="J180">
        <f t="shared" si="12"/>
        <v>22365.138237982232</v>
      </c>
      <c r="K180" s="2">
        <f t="shared" si="13"/>
        <v>9950.3321769476315</v>
      </c>
      <c r="L180" s="2">
        <f t="shared" si="14"/>
        <v>3966074.2434643377</v>
      </c>
    </row>
    <row r="181" spans="8:12">
      <c r="H181">
        <v>32</v>
      </c>
      <c r="I181" s="2">
        <f t="shared" si="8"/>
        <v>32315.470414929863</v>
      </c>
      <c r="J181">
        <f t="shared" si="12"/>
        <v>22309.167619486903</v>
      </c>
      <c r="K181" s="2">
        <f t="shared" si="13"/>
        <v>10006.30279544296</v>
      </c>
      <c r="L181" s="2">
        <f t="shared" si="14"/>
        <v>3956067.9406688949</v>
      </c>
    </row>
    <row r="182" spans="8:12">
      <c r="H182">
        <v>33</v>
      </c>
      <c r="I182" s="2">
        <f t="shared" si="8"/>
        <v>32315.470414929863</v>
      </c>
      <c r="J182">
        <f t="shared" si="12"/>
        <v>22252.882166262538</v>
      </c>
      <c r="K182" s="2">
        <f t="shared" si="13"/>
        <v>10062.588248667325</v>
      </c>
      <c r="L182" s="2">
        <f t="shared" si="14"/>
        <v>3946005.3524202276</v>
      </c>
    </row>
    <row r="183" spans="8:12">
      <c r="H183">
        <v>34</v>
      </c>
      <c r="I183" s="2">
        <f t="shared" si="8"/>
        <v>32315.470414929863</v>
      </c>
      <c r="J183">
        <f t="shared" si="12"/>
        <v>22196.280107363782</v>
      </c>
      <c r="K183" s="2">
        <f t="shared" si="13"/>
        <v>10119.190307566081</v>
      </c>
      <c r="L183" s="2">
        <f t="shared" si="14"/>
        <v>3935886.1621126616</v>
      </c>
    </row>
    <row r="184" spans="8:12">
      <c r="H184">
        <v>35</v>
      </c>
      <c r="I184" s="2">
        <f t="shared" si="8"/>
        <v>32315.470414929863</v>
      </c>
      <c r="J184">
        <f t="shared" si="12"/>
        <v>22139.359661883722</v>
      </c>
      <c r="K184" s="2">
        <f t="shared" si="13"/>
        <v>10176.110753046141</v>
      </c>
      <c r="L184" s="2">
        <f t="shared" si="14"/>
        <v>3925710.0513596153</v>
      </c>
    </row>
    <row r="185" spans="8:12">
      <c r="H185">
        <v>36</v>
      </c>
      <c r="I185" s="2">
        <f t="shared" si="8"/>
        <v>32315.470414929863</v>
      </c>
      <c r="J185">
        <f t="shared" si="12"/>
        <v>22082.119038897839</v>
      </c>
      <c r="K185" s="2">
        <f t="shared" si="13"/>
        <v>10233.351376032024</v>
      </c>
      <c r="L185" s="2">
        <f t="shared" si="14"/>
        <v>3915476.6999835833</v>
      </c>
    </row>
    <row r="186" spans="8:12">
      <c r="H186">
        <v>37</v>
      </c>
      <c r="I186" s="2">
        <f t="shared" si="8"/>
        <v>32315.470414929863</v>
      </c>
      <c r="J186">
        <f t="shared" si="12"/>
        <v>22024.55643740766</v>
      </c>
      <c r="K186" s="2">
        <f t="shared" si="13"/>
        <v>10290.913977522203</v>
      </c>
      <c r="L186" s="2">
        <f t="shared" si="14"/>
        <v>3905185.7860060609</v>
      </c>
    </row>
    <row r="187" spans="8:12">
      <c r="H187">
        <v>38</v>
      </c>
      <c r="I187" s="2">
        <f t="shared" si="8"/>
        <v>32315.470414929863</v>
      </c>
      <c r="J187">
        <f t="shared" si="12"/>
        <v>21966.670046284096</v>
      </c>
      <c r="K187" s="2">
        <f t="shared" si="13"/>
        <v>10348.800368645767</v>
      </c>
      <c r="L187" s="2">
        <f t="shared" si="14"/>
        <v>3894836.9856374152</v>
      </c>
    </row>
    <row r="188" spans="8:12">
      <c r="H188">
        <v>39</v>
      </c>
      <c r="I188" s="2">
        <f t="shared" si="8"/>
        <v>32315.470414929863</v>
      </c>
      <c r="J188">
        <f t="shared" si="12"/>
        <v>21908.458044210463</v>
      </c>
      <c r="K188" s="2">
        <f t="shared" si="13"/>
        <v>10407.0123707194</v>
      </c>
      <c r="L188" s="2">
        <f t="shared" si="14"/>
        <v>3884429.9732666956</v>
      </c>
    </row>
    <row r="189" spans="8:12">
      <c r="H189">
        <v>40</v>
      </c>
      <c r="I189" s="2">
        <f t="shared" si="8"/>
        <v>32315.470414929863</v>
      </c>
      <c r="J189">
        <f t="shared" si="12"/>
        <v>21849.918599625165</v>
      </c>
      <c r="K189" s="2">
        <f t="shared" si="13"/>
        <v>10465.551815304698</v>
      </c>
      <c r="L189" s="2">
        <f t="shared" si="14"/>
        <v>3873964.4214513907</v>
      </c>
    </row>
    <row r="190" spans="8:12">
      <c r="H190">
        <v>41</v>
      </c>
      <c r="I190" s="2">
        <f t="shared" si="8"/>
        <v>32315.470414929863</v>
      </c>
      <c r="J190">
        <f t="shared" si="12"/>
        <v>21791.049870664076</v>
      </c>
      <c r="K190" s="2">
        <f t="shared" si="13"/>
        <v>10524.420544265788</v>
      </c>
      <c r="L190" s="2">
        <f t="shared" si="14"/>
        <v>3863440.000907125</v>
      </c>
    </row>
    <row r="191" spans="8:12">
      <c r="H191">
        <v>42</v>
      </c>
      <c r="I191" s="2">
        <f t="shared" si="8"/>
        <v>32315.470414929863</v>
      </c>
      <c r="J191">
        <f t="shared" si="12"/>
        <v>21731.85000510258</v>
      </c>
      <c r="K191" s="2">
        <f t="shared" si="13"/>
        <v>10583.620409827283</v>
      </c>
      <c r="L191" s="2">
        <f t="shared" si="14"/>
        <v>3852856.3804972977</v>
      </c>
    </row>
    <row r="192" spans="8:12">
      <c r="H192">
        <v>43</v>
      </c>
      <c r="I192" s="2">
        <f t="shared" si="8"/>
        <v>32315.470414929863</v>
      </c>
      <c r="J192">
        <f t="shared" si="12"/>
        <v>21672.317140297302</v>
      </c>
      <c r="K192" s="2">
        <f t="shared" si="13"/>
        <v>10643.153274632561</v>
      </c>
      <c r="L192" s="2">
        <f t="shared" si="14"/>
        <v>3842213.2272226652</v>
      </c>
    </row>
    <row r="193" spans="8:12">
      <c r="H193">
        <v>44</v>
      </c>
      <c r="I193" s="2">
        <f t="shared" si="8"/>
        <v>32315.470414929863</v>
      </c>
      <c r="J193">
        <f t="shared" si="12"/>
        <v>21612.449403127492</v>
      </c>
      <c r="K193" s="2">
        <f t="shared" si="13"/>
        <v>10703.021011802372</v>
      </c>
      <c r="L193" s="2">
        <f t="shared" si="14"/>
        <v>3831510.2062108628</v>
      </c>
    </row>
    <row r="194" spans="8:12">
      <c r="H194">
        <v>45</v>
      </c>
      <c r="I194" s="2">
        <f t="shared" si="8"/>
        <v>32315.470414929863</v>
      </c>
      <c r="J194">
        <f t="shared" si="12"/>
        <v>21552.244909936104</v>
      </c>
      <c r="K194" s="2">
        <f t="shared" si="13"/>
        <v>10763.225504993759</v>
      </c>
      <c r="L194" s="2">
        <f t="shared" si="14"/>
        <v>3820746.9807058689</v>
      </c>
    </row>
    <row r="195" spans="8:12">
      <c r="H195">
        <v>46</v>
      </c>
      <c r="I195" s="2">
        <f t="shared" si="8"/>
        <v>32315.470414929863</v>
      </c>
      <c r="J195">
        <f t="shared" si="12"/>
        <v>21491.701766470516</v>
      </c>
      <c r="K195" s="2">
        <f t="shared" si="13"/>
        <v>10823.768648459347</v>
      </c>
      <c r="L195" s="2">
        <f t="shared" si="14"/>
        <v>3809923.2120574093</v>
      </c>
    </row>
    <row r="196" spans="8:12">
      <c r="H196">
        <v>47</v>
      </c>
      <c r="I196" s="2">
        <f t="shared" si="8"/>
        <v>32315.470414929863</v>
      </c>
      <c r="J196">
        <f t="shared" si="12"/>
        <v>21430.818067822929</v>
      </c>
      <c r="K196" s="2">
        <f t="shared" si="13"/>
        <v>10884.652347106934</v>
      </c>
      <c r="L196" s="2">
        <f t="shared" si="14"/>
        <v>3799038.5597103024</v>
      </c>
    </row>
    <row r="197" spans="8:12">
      <c r="H197">
        <v>48</v>
      </c>
      <c r="I197" s="2">
        <f t="shared" si="8"/>
        <v>32315.470414929863</v>
      </c>
      <c r="J197">
        <f t="shared" si="12"/>
        <v>21369.591898370451</v>
      </c>
      <c r="K197" s="2">
        <f t="shared" si="13"/>
        <v>10945.878516559413</v>
      </c>
      <c r="L197" s="4">
        <f t="shared" si="14"/>
        <v>3788092.6811937429</v>
      </c>
    </row>
    <row r="198" spans="8:12">
      <c r="H198">
        <v>49</v>
      </c>
      <c r="I198" s="2">
        <f t="shared" si="8"/>
        <v>32315.470414929863</v>
      </c>
      <c r="J198">
        <f t="shared" si="12"/>
        <v>21308.021331714805</v>
      </c>
      <c r="K198" s="2">
        <f t="shared" si="13"/>
        <v>11007.449083215059</v>
      </c>
      <c r="L198" s="2">
        <f t="shared" si="14"/>
        <v>3777085.2321105278</v>
      </c>
    </row>
    <row r="199" spans="8:12">
      <c r="H199">
        <v>50</v>
      </c>
      <c r="I199" s="2">
        <f t="shared" si="8"/>
        <v>32315.470414929863</v>
      </c>
      <c r="J199">
        <f t="shared" si="12"/>
        <v>21246.104430621719</v>
      </c>
      <c r="K199" s="2">
        <f t="shared" si="13"/>
        <v>11069.365984308144</v>
      </c>
      <c r="L199" s="2">
        <f t="shared" si="14"/>
        <v>3766015.8661262197</v>
      </c>
    </row>
    <row r="200" spans="8:12">
      <c r="H200">
        <v>51</v>
      </c>
      <c r="I200" s="2">
        <f t="shared" si="8"/>
        <v>32315.470414929863</v>
      </c>
      <c r="J200">
        <f t="shared" si="12"/>
        <v>21183.839246959989</v>
      </c>
      <c r="K200" s="2">
        <f t="shared" si="13"/>
        <v>11131.631167969874</v>
      </c>
      <c r="L200" s="2">
        <f t="shared" si="14"/>
        <v>3754884.2349582501</v>
      </c>
    </row>
    <row r="201" spans="8:12">
      <c r="H201">
        <v>52</v>
      </c>
      <c r="I201" s="2">
        <f t="shared" si="8"/>
        <v>32315.470414929863</v>
      </c>
      <c r="J201">
        <f t="shared" si="12"/>
        <v>21121.223821640157</v>
      </c>
      <c r="K201" s="2">
        <f t="shared" si="13"/>
        <v>11194.246593289707</v>
      </c>
      <c r="L201" s="2">
        <f t="shared" si="14"/>
        <v>3743689.9883649605</v>
      </c>
    </row>
    <row r="202" spans="8:12">
      <c r="H202">
        <v>53</v>
      </c>
      <c r="I202" s="2">
        <f t="shared" si="8"/>
        <v>32315.470414929863</v>
      </c>
      <c r="J202">
        <f t="shared" si="12"/>
        <v>21058.256184552905</v>
      </c>
      <c r="K202" s="2">
        <f t="shared" si="13"/>
        <v>11257.214230376958</v>
      </c>
      <c r="L202" s="2">
        <f t="shared" si="14"/>
        <v>3732432.7741345838</v>
      </c>
    </row>
    <row r="203" spans="8:12">
      <c r="H203">
        <v>54</v>
      </c>
      <c r="I203" s="2">
        <f t="shared" si="8"/>
        <v>32315.470414929863</v>
      </c>
      <c r="J203">
        <f t="shared" si="12"/>
        <v>20994.934354507033</v>
      </c>
      <c r="K203" s="2">
        <f t="shared" si="13"/>
        <v>11320.53606042283</v>
      </c>
      <c r="L203" s="2">
        <f t="shared" si="14"/>
        <v>3721112.2380741611</v>
      </c>
    </row>
    <row r="204" spans="8:12">
      <c r="H204">
        <v>55</v>
      </c>
      <c r="I204" s="2">
        <f t="shared" si="8"/>
        <v>32315.470414929863</v>
      </c>
      <c r="J204">
        <f t="shared" si="12"/>
        <v>20931.256339167157</v>
      </c>
      <c r="K204" s="2">
        <f t="shared" si="13"/>
        <v>11384.214075762706</v>
      </c>
      <c r="L204" s="2">
        <f t="shared" si="14"/>
        <v>3709728.0239983983</v>
      </c>
    </row>
    <row r="205" spans="8:12">
      <c r="H205">
        <v>56</v>
      </c>
      <c r="I205" s="2">
        <f t="shared" si="8"/>
        <v>32315.470414929863</v>
      </c>
      <c r="J205">
        <f t="shared" si="12"/>
        <v>20867.220134990992</v>
      </c>
      <c r="K205" s="2">
        <f t="shared" si="13"/>
        <v>11448.250279938871</v>
      </c>
      <c r="L205" s="2">
        <f t="shared" si="14"/>
        <v>3698279.7737184595</v>
      </c>
    </row>
    <row r="206" spans="8:12">
      <c r="H206">
        <v>57</v>
      </c>
      <c r="I206" s="2">
        <f t="shared" si="8"/>
        <v>32315.470414929863</v>
      </c>
      <c r="J206">
        <f t="shared" si="12"/>
        <v>20802.823727166335</v>
      </c>
      <c r="K206" s="2">
        <f t="shared" si="13"/>
        <v>11512.646687763528</v>
      </c>
      <c r="L206" s="2">
        <f t="shared" si="14"/>
        <v>3686767.1270306958</v>
      </c>
    </row>
    <row r="207" spans="8:12">
      <c r="H207">
        <v>58</v>
      </c>
      <c r="I207" s="2">
        <f t="shared" si="8"/>
        <v>32315.470414929863</v>
      </c>
      <c r="J207">
        <f t="shared" si="12"/>
        <v>20738.065089547665</v>
      </c>
      <c r="K207" s="2">
        <f t="shared" si="13"/>
        <v>11577.405325382198</v>
      </c>
      <c r="L207" s="2">
        <f t="shared" si="14"/>
        <v>3675189.7217053138</v>
      </c>
    </row>
    <row r="208" spans="8:12">
      <c r="H208">
        <v>59</v>
      </c>
      <c r="I208" s="2">
        <f t="shared" si="8"/>
        <v>32315.470414929863</v>
      </c>
      <c r="J208">
        <f t="shared" si="12"/>
        <v>20672.94218459239</v>
      </c>
      <c r="K208" s="2">
        <f t="shared" si="13"/>
        <v>11642.528230337473</v>
      </c>
      <c r="L208" s="2">
        <f t="shared" si="14"/>
        <v>3663547.1934749763</v>
      </c>
    </row>
    <row r="209" spans="8:12">
      <c r="H209">
        <v>60</v>
      </c>
      <c r="I209" s="2">
        <f t="shared" si="8"/>
        <v>32315.470414929863</v>
      </c>
      <c r="J209">
        <f t="shared" si="12"/>
        <v>20607.452963296742</v>
      </c>
      <c r="K209" s="2">
        <f t="shared" si="13"/>
        <v>11708.017451633121</v>
      </c>
      <c r="L209" s="2">
        <f t="shared" si="14"/>
        <v>3651839.1760233431</v>
      </c>
    </row>
    <row r="210" spans="8:12">
      <c r="H210">
        <v>61</v>
      </c>
      <c r="I210" s="2">
        <f t="shared" si="8"/>
        <v>32315.470414929863</v>
      </c>
      <c r="J210">
        <f t="shared" si="12"/>
        <v>20541.595365131307</v>
      </c>
      <c r="K210" s="2">
        <f t="shared" si="13"/>
        <v>11773.875049798557</v>
      </c>
      <c r="L210" s="2">
        <f t="shared" si="14"/>
        <v>3640065.3009735444</v>
      </c>
    </row>
    <row r="211" spans="8:12">
      <c r="H211">
        <v>62</v>
      </c>
      <c r="I211" s="2">
        <f t="shared" si="8"/>
        <v>32315.470414929863</v>
      </c>
      <c r="J211">
        <f t="shared" si="12"/>
        <v>20475.367317976186</v>
      </c>
      <c r="K211" s="2">
        <f t="shared" si="13"/>
        <v>11840.103096953677</v>
      </c>
      <c r="L211" s="2">
        <f t="shared" si="14"/>
        <v>3628225.1978765908</v>
      </c>
    </row>
    <row r="212" spans="8:12">
      <c r="H212">
        <v>63</v>
      </c>
      <c r="I212" s="2">
        <f t="shared" si="8"/>
        <v>32315.470414929863</v>
      </c>
      <c r="J212">
        <f t="shared" si="12"/>
        <v>20408.766738055823</v>
      </c>
      <c r="K212" s="2">
        <f t="shared" si="13"/>
        <v>11906.70367687404</v>
      </c>
      <c r="L212" s="2">
        <f t="shared" si="14"/>
        <v>3616318.494199717</v>
      </c>
    </row>
    <row r="213" spans="8:12">
      <c r="H213">
        <v>64</v>
      </c>
      <c r="I213" s="2">
        <f t="shared" si="8"/>
        <v>32315.470414929863</v>
      </c>
      <c r="J213">
        <f t="shared" si="12"/>
        <v>20341.791529873411</v>
      </c>
      <c r="K213" s="2">
        <f t="shared" si="13"/>
        <v>11973.678885056452</v>
      </c>
      <c r="L213" s="2">
        <f t="shared" si="14"/>
        <v>3604344.8153146603</v>
      </c>
    </row>
    <row r="214" spans="8:12">
      <c r="H214">
        <v>65</v>
      </c>
      <c r="I214" s="2">
        <f t="shared" si="8"/>
        <v>32315.470414929863</v>
      </c>
      <c r="J214">
        <f t="shared" si="12"/>
        <v>20274.439586144967</v>
      </c>
      <c r="K214" s="2">
        <f t="shared" si="13"/>
        <v>12041.030828784897</v>
      </c>
      <c r="L214" s="2">
        <f t="shared" si="14"/>
        <v>3592303.7844858756</v>
      </c>
    </row>
    <row r="215" spans="8:12">
      <c r="H215">
        <v>66</v>
      </c>
      <c r="I215" s="2">
        <f t="shared" ref="I215:I278" si="15">-$F$151</f>
        <v>32315.470414929863</v>
      </c>
      <c r="J215">
        <f t="shared" si="12"/>
        <v>20206.708787733052</v>
      </c>
      <c r="K215" s="2">
        <f t="shared" si="13"/>
        <v>12108.761627196811</v>
      </c>
      <c r="L215" s="2">
        <f t="shared" si="14"/>
        <v>3580195.0228586788</v>
      </c>
    </row>
    <row r="216" spans="8:12">
      <c r="H216">
        <v>67</v>
      </c>
      <c r="I216" s="2">
        <f t="shared" si="15"/>
        <v>32315.470414929863</v>
      </c>
      <c r="J216">
        <f t="shared" si="12"/>
        <v>20138.597003580067</v>
      </c>
      <c r="K216" s="2">
        <f t="shared" si="13"/>
        <v>12176.873411349796</v>
      </c>
      <c r="L216" s="2">
        <f t="shared" si="14"/>
        <v>3568018.1494473289</v>
      </c>
    </row>
    <row r="217" spans="8:12">
      <c r="H217">
        <v>68</v>
      </c>
      <c r="I217" s="2">
        <f t="shared" si="15"/>
        <v>32315.470414929863</v>
      </c>
      <c r="J217">
        <f t="shared" si="12"/>
        <v>20070.102090641227</v>
      </c>
      <c r="K217" s="2">
        <f t="shared" si="13"/>
        <v>12245.368324288636</v>
      </c>
      <c r="L217" s="2">
        <f t="shared" si="14"/>
        <v>3555772.7811230402</v>
      </c>
    </row>
    <row r="218" spans="8:12">
      <c r="H218">
        <v>69</v>
      </c>
      <c r="I218" s="2">
        <f t="shared" si="15"/>
        <v>32315.470414929863</v>
      </c>
      <c r="J218">
        <f t="shared" si="12"/>
        <v>20001.221893817103</v>
      </c>
      <c r="K218" s="2">
        <f t="shared" si="13"/>
        <v>12314.24852111276</v>
      </c>
      <c r="L218" s="2">
        <f t="shared" si="14"/>
        <v>3543458.5326019274</v>
      </c>
    </row>
    <row r="219" spans="8:12">
      <c r="H219">
        <v>70</v>
      </c>
      <c r="I219" s="2">
        <f t="shared" si="15"/>
        <v>32315.470414929863</v>
      </c>
      <c r="J219">
        <f t="shared" si="12"/>
        <v>19931.954245885845</v>
      </c>
      <c r="K219" s="2">
        <f t="shared" si="13"/>
        <v>12383.516169044018</v>
      </c>
      <c r="L219" s="2">
        <f t="shared" si="14"/>
        <v>3531075.0164328832</v>
      </c>
    </row>
    <row r="220" spans="8:12">
      <c r="H220">
        <v>71</v>
      </c>
      <c r="I220" s="2">
        <f t="shared" si="15"/>
        <v>32315.470414929863</v>
      </c>
      <c r="J220">
        <f t="shared" si="12"/>
        <v>19862.29696743497</v>
      </c>
      <c r="K220" s="2">
        <f t="shared" si="13"/>
        <v>12453.173447494893</v>
      </c>
      <c r="L220" s="2">
        <f t="shared" si="14"/>
        <v>3518621.8429853884</v>
      </c>
    </row>
    <row r="221" spans="8:12">
      <c r="H221">
        <v>72</v>
      </c>
      <c r="I221" s="2">
        <f t="shared" si="15"/>
        <v>32315.470414929863</v>
      </c>
      <c r="J221">
        <f t="shared" si="12"/>
        <v>19792.247866792812</v>
      </c>
      <c r="K221" s="2">
        <f t="shared" si="13"/>
        <v>12523.222548137051</v>
      </c>
      <c r="L221" s="2">
        <f t="shared" si="14"/>
        <v>3506098.6204372514</v>
      </c>
    </row>
    <row r="222" spans="8:12">
      <c r="H222">
        <v>73</v>
      </c>
      <c r="I222" s="2">
        <f t="shared" si="15"/>
        <v>32315.470414929863</v>
      </c>
      <c r="J222">
        <f t="shared" si="12"/>
        <v>19721.804739959542</v>
      </c>
      <c r="K222" s="2">
        <f t="shared" si="13"/>
        <v>12593.665674970322</v>
      </c>
      <c r="L222" s="2">
        <f t="shared" si="14"/>
        <v>3493504.9547622809</v>
      </c>
    </row>
    <row r="223" spans="8:12">
      <c r="H223">
        <v>74</v>
      </c>
      <c r="I223" s="2">
        <f t="shared" si="15"/>
        <v>32315.470414929863</v>
      </c>
      <c r="J223">
        <f t="shared" si="12"/>
        <v>19650.965370537833</v>
      </c>
      <c r="K223" s="2">
        <f t="shared" si="13"/>
        <v>12664.50504439203</v>
      </c>
      <c r="L223" s="2">
        <f t="shared" si="14"/>
        <v>3480840.4497178891</v>
      </c>
    </row>
    <row r="224" spans="8:12">
      <c r="H224">
        <v>75</v>
      </c>
      <c r="I224" s="2">
        <f t="shared" si="15"/>
        <v>32315.470414929863</v>
      </c>
      <c r="J224">
        <f t="shared" si="12"/>
        <v>19579.727529663127</v>
      </c>
      <c r="K224" s="2">
        <f t="shared" si="13"/>
        <v>12735.742885266736</v>
      </c>
      <c r="L224" s="2">
        <f t="shared" si="14"/>
        <v>3468104.7068326222</v>
      </c>
    </row>
    <row r="225" spans="8:12">
      <c r="H225">
        <v>76</v>
      </c>
      <c r="I225" s="2">
        <f t="shared" si="15"/>
        <v>32315.470414929863</v>
      </c>
      <c r="J225">
        <f t="shared" si="12"/>
        <v>19508.0889759335</v>
      </c>
      <c r="K225" s="2">
        <f t="shared" si="13"/>
        <v>12807.381438996363</v>
      </c>
      <c r="L225" s="2">
        <f t="shared" si="14"/>
        <v>3455297.325393626</v>
      </c>
    </row>
    <row r="226" spans="8:12">
      <c r="H226">
        <v>77</v>
      </c>
      <c r="I226" s="2">
        <f t="shared" si="15"/>
        <v>32315.470414929863</v>
      </c>
      <c r="J226">
        <f t="shared" ref="J226:J289" si="16">L225*$F$149/12</f>
        <v>19436.047455339147</v>
      </c>
      <c r="K226" s="2">
        <f t="shared" ref="K226:K289" si="17">I226-J226</f>
        <v>12879.422959590716</v>
      </c>
      <c r="L226" s="2">
        <f t="shared" ref="L226:L289" si="18">L225-K226</f>
        <v>3442417.9024340352</v>
      </c>
    </row>
    <row r="227" spans="8:12">
      <c r="H227">
        <v>78</v>
      </c>
      <c r="I227" s="2">
        <f t="shared" si="15"/>
        <v>32315.470414929863</v>
      </c>
      <c r="J227">
        <f t="shared" si="16"/>
        <v>19363.600701191452</v>
      </c>
      <c r="K227" s="2">
        <f t="shared" si="17"/>
        <v>12951.869713738412</v>
      </c>
      <c r="L227" s="2">
        <f t="shared" si="18"/>
        <v>3429466.0327202966</v>
      </c>
    </row>
    <row r="228" spans="8:12">
      <c r="H228">
        <v>79</v>
      </c>
      <c r="I228" s="2">
        <f t="shared" si="15"/>
        <v>32315.470414929863</v>
      </c>
      <c r="J228">
        <f t="shared" si="16"/>
        <v>19290.746434051671</v>
      </c>
      <c r="K228" s="2">
        <f t="shared" si="17"/>
        <v>13024.723980878192</v>
      </c>
      <c r="L228" s="2">
        <f t="shared" si="18"/>
        <v>3416441.3087394186</v>
      </c>
    </row>
    <row r="229" spans="8:12">
      <c r="H229">
        <v>80</v>
      </c>
      <c r="I229" s="2">
        <f t="shared" si="15"/>
        <v>32315.470414929863</v>
      </c>
      <c r="J229">
        <f t="shared" si="16"/>
        <v>19217.482361659229</v>
      </c>
      <c r="K229" s="2">
        <f t="shared" si="17"/>
        <v>13097.988053270634</v>
      </c>
      <c r="L229" s="2">
        <f t="shared" si="18"/>
        <v>3403343.320686148</v>
      </c>
    </row>
    <row r="230" spans="8:12">
      <c r="H230">
        <v>81</v>
      </c>
      <c r="I230" s="2">
        <f t="shared" si="15"/>
        <v>32315.470414929863</v>
      </c>
      <c r="J230">
        <f t="shared" si="16"/>
        <v>19143.806178859584</v>
      </c>
      <c r="K230" s="2">
        <f t="shared" si="17"/>
        <v>13171.664236070279</v>
      </c>
      <c r="L230" s="2">
        <f t="shared" si="18"/>
        <v>3390171.6564500779</v>
      </c>
    </row>
    <row r="231" spans="8:12">
      <c r="H231">
        <v>82</v>
      </c>
      <c r="I231" s="2">
        <f t="shared" si="15"/>
        <v>32315.470414929863</v>
      </c>
      <c r="J231">
        <f t="shared" si="16"/>
        <v>19069.71556753169</v>
      </c>
      <c r="K231" s="2">
        <f t="shared" si="17"/>
        <v>13245.754847398173</v>
      </c>
      <c r="L231" s="2">
        <f t="shared" si="18"/>
        <v>3376925.9016026799</v>
      </c>
    </row>
    <row r="232" spans="8:12">
      <c r="H232">
        <v>83</v>
      </c>
      <c r="I232" s="2">
        <f t="shared" si="15"/>
        <v>32315.470414929863</v>
      </c>
      <c r="J232">
        <f t="shared" si="16"/>
        <v>18995.208196515076</v>
      </c>
      <c r="K232" s="2">
        <f t="shared" si="17"/>
        <v>13320.262218414788</v>
      </c>
      <c r="L232" s="2">
        <f t="shared" si="18"/>
        <v>3363605.6393842651</v>
      </c>
    </row>
    <row r="233" spans="8:12">
      <c r="H233">
        <v>84</v>
      </c>
      <c r="I233" s="2">
        <f t="shared" si="15"/>
        <v>32315.470414929863</v>
      </c>
      <c r="J233">
        <f t="shared" si="16"/>
        <v>18920.281721536492</v>
      </c>
      <c r="K233" s="2">
        <f t="shared" si="17"/>
        <v>13395.188693393371</v>
      </c>
      <c r="L233" s="2">
        <f t="shared" si="18"/>
        <v>3350210.4506908716</v>
      </c>
    </row>
    <row r="234" spans="8:12">
      <c r="H234">
        <v>85</v>
      </c>
      <c r="I234" s="2">
        <f t="shared" si="15"/>
        <v>32315.470414929863</v>
      </c>
      <c r="J234">
        <f t="shared" si="16"/>
        <v>18844.933785136152</v>
      </c>
      <c r="K234" s="2">
        <f t="shared" si="17"/>
        <v>13470.536629793711</v>
      </c>
      <c r="L234" s="2">
        <f t="shared" si="18"/>
        <v>3336739.9140610779</v>
      </c>
    </row>
    <row r="235" spans="8:12">
      <c r="H235">
        <v>86</v>
      </c>
      <c r="I235" s="2">
        <f t="shared" si="15"/>
        <v>32315.470414929863</v>
      </c>
      <c r="J235">
        <f t="shared" si="16"/>
        <v>18769.162016593564</v>
      </c>
      <c r="K235" s="2">
        <f t="shared" si="17"/>
        <v>13546.308398336299</v>
      </c>
      <c r="L235" s="2">
        <f t="shared" si="18"/>
        <v>3323193.6056627417</v>
      </c>
    </row>
    <row r="236" spans="8:12">
      <c r="H236">
        <v>87</v>
      </c>
      <c r="I236" s="2">
        <f t="shared" si="15"/>
        <v>32315.470414929863</v>
      </c>
      <c r="J236">
        <f t="shared" si="16"/>
        <v>18692.964031852924</v>
      </c>
      <c r="K236" s="2">
        <f t="shared" si="17"/>
        <v>13622.50638307694</v>
      </c>
      <c r="L236" s="2">
        <f t="shared" si="18"/>
        <v>3309571.0992796649</v>
      </c>
    </row>
    <row r="237" spans="8:12">
      <c r="H237">
        <v>88</v>
      </c>
      <c r="I237" s="2">
        <f t="shared" si="15"/>
        <v>32315.470414929863</v>
      </c>
      <c r="J237">
        <f t="shared" si="16"/>
        <v>18616.337433448116</v>
      </c>
      <c r="K237" s="2">
        <f t="shared" si="17"/>
        <v>13699.132981481747</v>
      </c>
      <c r="L237" s="2">
        <f t="shared" si="18"/>
        <v>3295871.966298183</v>
      </c>
    </row>
    <row r="238" spans="8:12">
      <c r="H238">
        <v>89</v>
      </c>
      <c r="I238" s="2">
        <f t="shared" si="15"/>
        <v>32315.470414929863</v>
      </c>
      <c r="J238">
        <f t="shared" si="16"/>
        <v>18539.279810427281</v>
      </c>
      <c r="K238" s="2">
        <f t="shared" si="17"/>
        <v>13776.190604502583</v>
      </c>
      <c r="L238" s="2">
        <f t="shared" si="18"/>
        <v>3282095.7756936802</v>
      </c>
    </row>
    <row r="239" spans="8:12">
      <c r="H239">
        <v>90</v>
      </c>
      <c r="I239" s="2">
        <f t="shared" si="15"/>
        <v>32315.470414929863</v>
      </c>
      <c r="J239">
        <f t="shared" si="16"/>
        <v>18461.788738276951</v>
      </c>
      <c r="K239" s="2">
        <f t="shared" si="17"/>
        <v>13853.681676652912</v>
      </c>
      <c r="L239" s="2">
        <f t="shared" si="18"/>
        <v>3268242.0940170274</v>
      </c>
    </row>
    <row r="240" spans="8:12">
      <c r="H240">
        <v>91</v>
      </c>
      <c r="I240" s="2">
        <f t="shared" si="15"/>
        <v>32315.470414929863</v>
      </c>
      <c r="J240">
        <f t="shared" si="16"/>
        <v>18383.861778845781</v>
      </c>
      <c r="K240" s="2">
        <f t="shared" si="17"/>
        <v>13931.608636084082</v>
      </c>
      <c r="L240" s="2">
        <f t="shared" si="18"/>
        <v>3254310.4853809434</v>
      </c>
    </row>
    <row r="241" spans="8:12">
      <c r="H241">
        <v>92</v>
      </c>
      <c r="I241" s="2">
        <f t="shared" si="15"/>
        <v>32315.470414929863</v>
      </c>
      <c r="J241">
        <f t="shared" si="16"/>
        <v>18305.496480267808</v>
      </c>
      <c r="K241" s="2">
        <f t="shared" si="17"/>
        <v>14009.973934662055</v>
      </c>
      <c r="L241" s="2">
        <f t="shared" si="18"/>
        <v>3240300.5114462813</v>
      </c>
    </row>
    <row r="242" spans="8:12">
      <c r="H242">
        <v>93</v>
      </c>
      <c r="I242" s="2">
        <f t="shared" si="15"/>
        <v>32315.470414929863</v>
      </c>
      <c r="J242">
        <f t="shared" si="16"/>
        <v>18226.690376885334</v>
      </c>
      <c r="K242" s="2">
        <f t="shared" si="17"/>
        <v>14088.78003804453</v>
      </c>
      <c r="L242" s="2">
        <f t="shared" si="18"/>
        <v>3226211.731408237</v>
      </c>
    </row>
    <row r="243" spans="8:12">
      <c r="H243">
        <v>94</v>
      </c>
      <c r="I243" s="2">
        <f t="shared" si="15"/>
        <v>32315.470414929863</v>
      </c>
      <c r="J243">
        <f t="shared" si="16"/>
        <v>18147.440989171333</v>
      </c>
      <c r="K243" s="2">
        <f t="shared" si="17"/>
        <v>14168.02942575853</v>
      </c>
      <c r="L243" s="2">
        <f t="shared" si="18"/>
        <v>3212043.7019824786</v>
      </c>
    </row>
    <row r="244" spans="8:12">
      <c r="H244">
        <v>95</v>
      </c>
      <c r="I244" s="2">
        <f t="shared" si="15"/>
        <v>32315.470414929863</v>
      </c>
      <c r="J244">
        <f t="shared" si="16"/>
        <v>18067.745823651443</v>
      </c>
      <c r="K244" s="2">
        <f t="shared" si="17"/>
        <v>14247.72459127842</v>
      </c>
      <c r="L244" s="2">
        <f t="shared" si="18"/>
        <v>3197795.9773912001</v>
      </c>
    </row>
    <row r="245" spans="8:12">
      <c r="H245">
        <v>96</v>
      </c>
      <c r="I245" s="2">
        <f t="shared" si="15"/>
        <v>32315.470414929863</v>
      </c>
      <c r="J245">
        <f t="shared" si="16"/>
        <v>17987.602372825502</v>
      </c>
      <c r="K245" s="2">
        <f t="shared" si="17"/>
        <v>14327.868042104361</v>
      </c>
      <c r="L245" s="2">
        <f t="shared" si="18"/>
        <v>3183468.1093490957</v>
      </c>
    </row>
    <row r="246" spans="8:12">
      <c r="H246">
        <v>97</v>
      </c>
      <c r="I246" s="2">
        <f t="shared" si="15"/>
        <v>32315.470414929863</v>
      </c>
      <c r="J246">
        <f t="shared" si="16"/>
        <v>17907.008115088665</v>
      </c>
      <c r="K246" s="2">
        <f t="shared" si="17"/>
        <v>14408.462299841198</v>
      </c>
      <c r="L246" s="2">
        <f t="shared" si="18"/>
        <v>3169059.6470492547</v>
      </c>
    </row>
    <row r="247" spans="8:12">
      <c r="H247">
        <v>98</v>
      </c>
      <c r="I247" s="2">
        <f t="shared" si="15"/>
        <v>32315.470414929863</v>
      </c>
      <c r="J247">
        <f t="shared" si="16"/>
        <v>17825.960514652059</v>
      </c>
      <c r="K247" s="2">
        <f t="shared" si="17"/>
        <v>14489.509900277804</v>
      </c>
      <c r="L247" s="2">
        <f t="shared" si="18"/>
        <v>3154570.1371489768</v>
      </c>
    </row>
    <row r="248" spans="8:12">
      <c r="H248">
        <v>99</v>
      </c>
      <c r="I248" s="2">
        <f t="shared" si="15"/>
        <v>32315.470414929863</v>
      </c>
      <c r="J248">
        <f t="shared" si="16"/>
        <v>17744.457021462997</v>
      </c>
      <c r="K248" s="2">
        <f t="shared" si="17"/>
        <v>14571.013393466867</v>
      </c>
      <c r="L248" s="2">
        <f t="shared" si="18"/>
        <v>3139999.12375551</v>
      </c>
    </row>
    <row r="249" spans="8:12">
      <c r="H249">
        <v>100</v>
      </c>
      <c r="I249" s="2">
        <f t="shared" si="15"/>
        <v>32315.470414929863</v>
      </c>
      <c r="J249">
        <f t="shared" si="16"/>
        <v>17662.495071124744</v>
      </c>
      <c r="K249" s="2">
        <f t="shared" si="17"/>
        <v>14652.975343805119</v>
      </c>
      <c r="L249" s="2">
        <f t="shared" si="18"/>
        <v>3125346.1484117047</v>
      </c>
    </row>
    <row r="250" spans="8:12">
      <c r="H250">
        <v>101</v>
      </c>
      <c r="I250" s="2">
        <f t="shared" si="15"/>
        <v>32315.470414929863</v>
      </c>
      <c r="J250">
        <f t="shared" si="16"/>
        <v>17580.072084815842</v>
      </c>
      <c r="K250" s="2">
        <f t="shared" si="17"/>
        <v>14735.398330114022</v>
      </c>
      <c r="L250" s="2">
        <f t="shared" si="18"/>
        <v>3110610.7500815908</v>
      </c>
    </row>
    <row r="251" spans="8:12">
      <c r="H251">
        <v>102</v>
      </c>
      <c r="I251" s="2">
        <f t="shared" si="15"/>
        <v>32315.470414929863</v>
      </c>
      <c r="J251">
        <f t="shared" si="16"/>
        <v>17497.185469208951</v>
      </c>
      <c r="K251" s="2">
        <f t="shared" si="17"/>
        <v>14818.284945720912</v>
      </c>
      <c r="L251" s="2">
        <f t="shared" si="18"/>
        <v>3095792.46513587</v>
      </c>
    </row>
    <row r="252" spans="8:12">
      <c r="H252">
        <v>103</v>
      </c>
      <c r="I252" s="2">
        <f t="shared" si="15"/>
        <v>32315.470414929863</v>
      </c>
      <c r="J252">
        <f t="shared" si="16"/>
        <v>17413.832616389271</v>
      </c>
      <c r="K252" s="2">
        <f t="shared" si="17"/>
        <v>14901.637798540592</v>
      </c>
      <c r="L252" s="2">
        <f t="shared" si="18"/>
        <v>3080890.8273373293</v>
      </c>
    </row>
    <row r="253" spans="8:12">
      <c r="H253">
        <v>104</v>
      </c>
      <c r="I253" s="2">
        <f t="shared" si="15"/>
        <v>32315.470414929863</v>
      </c>
      <c r="J253">
        <f t="shared" si="16"/>
        <v>17330.01090377248</v>
      </c>
      <c r="K253" s="2">
        <f t="shared" si="17"/>
        <v>14985.459511157384</v>
      </c>
      <c r="L253" s="2">
        <f t="shared" si="18"/>
        <v>3065905.3678261717</v>
      </c>
    </row>
    <row r="254" spans="8:12">
      <c r="H254">
        <v>105</v>
      </c>
      <c r="I254" s="2">
        <f t="shared" si="15"/>
        <v>32315.470414929863</v>
      </c>
      <c r="J254">
        <f t="shared" si="16"/>
        <v>17245.717694022216</v>
      </c>
      <c r="K254" s="2">
        <f t="shared" si="17"/>
        <v>15069.752720907647</v>
      </c>
      <c r="L254" s="2">
        <f t="shared" si="18"/>
        <v>3050835.6151052639</v>
      </c>
    </row>
    <row r="255" spans="8:12">
      <c r="H255">
        <v>106</v>
      </c>
      <c r="I255" s="2">
        <f t="shared" si="15"/>
        <v>32315.470414929863</v>
      </c>
      <c r="J255">
        <f t="shared" si="16"/>
        <v>17160.95033496711</v>
      </c>
      <c r="K255" s="2">
        <f t="shared" si="17"/>
        <v>15154.520079962753</v>
      </c>
      <c r="L255" s="2">
        <f t="shared" si="18"/>
        <v>3035681.095025301</v>
      </c>
    </row>
    <row r="256" spans="8:12">
      <c r="H256">
        <v>107</v>
      </c>
      <c r="I256" s="2">
        <f t="shared" si="15"/>
        <v>32315.470414929863</v>
      </c>
      <c r="J256">
        <f t="shared" si="16"/>
        <v>17075.706159517318</v>
      </c>
      <c r="K256" s="2">
        <f t="shared" si="17"/>
        <v>15239.764255412545</v>
      </c>
      <c r="L256" s="2">
        <f t="shared" si="18"/>
        <v>3020441.3307698886</v>
      </c>
    </row>
    <row r="257" spans="8:12">
      <c r="H257">
        <v>108</v>
      </c>
      <c r="I257" s="2">
        <f t="shared" si="15"/>
        <v>32315.470414929863</v>
      </c>
      <c r="J257">
        <f t="shared" si="16"/>
        <v>16989.982485580626</v>
      </c>
      <c r="K257" s="2">
        <f t="shared" si="17"/>
        <v>15325.487929349238</v>
      </c>
      <c r="L257" s="2">
        <f t="shared" si="18"/>
        <v>3005115.8428405393</v>
      </c>
    </row>
    <row r="258" spans="8:12">
      <c r="H258">
        <v>109</v>
      </c>
      <c r="I258" s="2">
        <f t="shared" si="15"/>
        <v>32315.470414929863</v>
      </c>
      <c r="J258">
        <f t="shared" si="16"/>
        <v>16903.776615978033</v>
      </c>
      <c r="K258" s="2">
        <f t="shared" si="17"/>
        <v>15411.69379895183</v>
      </c>
      <c r="L258" s="2">
        <f t="shared" si="18"/>
        <v>2989704.1490415875</v>
      </c>
    </row>
    <row r="259" spans="8:12">
      <c r="H259">
        <v>110</v>
      </c>
      <c r="I259" s="2">
        <f t="shared" si="15"/>
        <v>32315.470414929863</v>
      </c>
      <c r="J259">
        <f t="shared" si="16"/>
        <v>16817.085838358933</v>
      </c>
      <c r="K259" s="2">
        <f t="shared" si="17"/>
        <v>15498.38457657093</v>
      </c>
      <c r="L259" s="2">
        <f t="shared" si="18"/>
        <v>2974205.7644650168</v>
      </c>
    </row>
    <row r="260" spans="8:12">
      <c r="H260">
        <v>111</v>
      </c>
      <c r="I260" s="2">
        <f t="shared" si="15"/>
        <v>32315.470414929863</v>
      </c>
      <c r="J260">
        <f t="shared" si="16"/>
        <v>16729.907425115718</v>
      </c>
      <c r="K260" s="2">
        <f t="shared" si="17"/>
        <v>15585.562989814145</v>
      </c>
      <c r="L260" s="2">
        <f t="shared" si="18"/>
        <v>2958620.2014752026</v>
      </c>
    </row>
    <row r="261" spans="8:12">
      <c r="H261">
        <v>112</v>
      </c>
      <c r="I261" s="2">
        <f t="shared" si="15"/>
        <v>32315.470414929863</v>
      </c>
      <c r="J261">
        <f t="shared" si="16"/>
        <v>16642.238633298013</v>
      </c>
      <c r="K261" s="2">
        <f t="shared" si="17"/>
        <v>15673.23178163185</v>
      </c>
      <c r="L261" s="2">
        <f t="shared" si="18"/>
        <v>2942946.9696935709</v>
      </c>
    </row>
    <row r="262" spans="8:12">
      <c r="H262">
        <v>113</v>
      </c>
      <c r="I262" s="2">
        <f t="shared" si="15"/>
        <v>32315.470414929863</v>
      </c>
      <c r="J262">
        <f t="shared" si="16"/>
        <v>16554.076704526338</v>
      </c>
      <c r="K262" s="2">
        <f t="shared" si="17"/>
        <v>15761.393710403525</v>
      </c>
      <c r="L262" s="2">
        <f t="shared" si="18"/>
        <v>2927185.5759831672</v>
      </c>
    </row>
    <row r="263" spans="8:12">
      <c r="H263">
        <v>114</v>
      </c>
      <c r="I263" s="2">
        <f t="shared" si="15"/>
        <v>32315.470414929863</v>
      </c>
      <c r="J263">
        <f t="shared" si="16"/>
        <v>16465.418864905314</v>
      </c>
      <c r="K263" s="2">
        <f t="shared" si="17"/>
        <v>15850.051550024549</v>
      </c>
      <c r="L263" s="2">
        <f t="shared" si="18"/>
        <v>2911335.5244331425</v>
      </c>
    </row>
    <row r="264" spans="8:12">
      <c r="H264">
        <v>115</v>
      </c>
      <c r="I264" s="2">
        <f t="shared" si="15"/>
        <v>32315.470414929863</v>
      </c>
      <c r="J264">
        <f t="shared" si="16"/>
        <v>16376.262324936428</v>
      </c>
      <c r="K264" s="2">
        <f t="shared" si="17"/>
        <v>15939.208089993435</v>
      </c>
      <c r="L264" s="2">
        <f t="shared" si="18"/>
        <v>2895396.3163431492</v>
      </c>
    </row>
    <row r="265" spans="8:12">
      <c r="H265">
        <v>116</v>
      </c>
      <c r="I265" s="2">
        <f t="shared" si="15"/>
        <v>32315.470414929863</v>
      </c>
      <c r="J265">
        <f t="shared" si="16"/>
        <v>16286.604279430214</v>
      </c>
      <c r="K265" s="2">
        <f t="shared" si="17"/>
        <v>16028.866135499649</v>
      </c>
      <c r="L265" s="2">
        <f t="shared" si="18"/>
        <v>2879367.4502076497</v>
      </c>
    </row>
    <row r="266" spans="8:12">
      <c r="H266">
        <v>117</v>
      </c>
      <c r="I266" s="2">
        <f t="shared" si="15"/>
        <v>32315.470414929863</v>
      </c>
      <c r="J266">
        <f t="shared" si="16"/>
        <v>16196.441907418031</v>
      </c>
      <c r="K266" s="2">
        <f t="shared" si="17"/>
        <v>16119.028507511832</v>
      </c>
      <c r="L266" s="2">
        <f t="shared" si="18"/>
        <v>2863248.4217001377</v>
      </c>
    </row>
    <row r="267" spans="8:12">
      <c r="H267">
        <v>118</v>
      </c>
      <c r="I267" s="2">
        <f t="shared" si="15"/>
        <v>32315.470414929863</v>
      </c>
      <c r="J267">
        <f t="shared" si="16"/>
        <v>16105.772372063277</v>
      </c>
      <c r="K267" s="2">
        <f t="shared" si="17"/>
        <v>16209.698042866587</v>
      </c>
      <c r="L267" s="2">
        <f t="shared" si="18"/>
        <v>2847038.7236572709</v>
      </c>
    </row>
    <row r="268" spans="8:12">
      <c r="H268">
        <v>119</v>
      </c>
      <c r="I268" s="2">
        <f t="shared" si="15"/>
        <v>32315.470414929863</v>
      </c>
      <c r="J268">
        <f t="shared" si="16"/>
        <v>16014.59282057215</v>
      </c>
      <c r="K268" s="2">
        <f t="shared" si="17"/>
        <v>16300.877594357713</v>
      </c>
      <c r="L268" s="2">
        <f t="shared" si="18"/>
        <v>2830737.8460629131</v>
      </c>
    </row>
    <row r="269" spans="8:12">
      <c r="H269">
        <v>120</v>
      </c>
      <c r="I269" s="2">
        <f t="shared" si="15"/>
        <v>32315.470414929863</v>
      </c>
      <c r="J269">
        <f t="shared" si="16"/>
        <v>15922.900384103887</v>
      </c>
      <c r="K269" s="2">
        <f t="shared" si="17"/>
        <v>16392.570030825977</v>
      </c>
      <c r="L269" s="2">
        <f t="shared" si="18"/>
        <v>2814345.2760320869</v>
      </c>
    </row>
    <row r="270" spans="8:12">
      <c r="H270">
        <v>121</v>
      </c>
      <c r="I270" s="2">
        <f t="shared" si="15"/>
        <v>32315.470414929863</v>
      </c>
      <c r="J270">
        <f t="shared" si="16"/>
        <v>15830.69217768049</v>
      </c>
      <c r="K270" s="2">
        <f t="shared" si="17"/>
        <v>16484.778237249375</v>
      </c>
      <c r="L270" s="2">
        <f t="shared" si="18"/>
        <v>2797860.4977948377</v>
      </c>
    </row>
    <row r="271" spans="8:12">
      <c r="H271">
        <v>122</v>
      </c>
      <c r="I271" s="2">
        <f t="shared" si="15"/>
        <v>32315.470414929863</v>
      </c>
      <c r="J271">
        <f t="shared" si="16"/>
        <v>15737.965300095964</v>
      </c>
      <c r="K271" s="2">
        <f t="shared" si="17"/>
        <v>16577.505114833897</v>
      </c>
      <c r="L271" s="2">
        <f t="shared" si="18"/>
        <v>2781282.9926800039</v>
      </c>
    </row>
    <row r="272" spans="8:12">
      <c r="H272">
        <v>123</v>
      </c>
      <c r="I272" s="2">
        <f t="shared" si="15"/>
        <v>32315.470414929863</v>
      </c>
      <c r="J272">
        <f t="shared" si="16"/>
        <v>15644.716833825021</v>
      </c>
      <c r="K272" s="2">
        <f t="shared" si="17"/>
        <v>16670.753581104844</v>
      </c>
      <c r="L272" s="2">
        <f t="shared" si="18"/>
        <v>2764612.2390988991</v>
      </c>
    </row>
    <row r="273" spans="8:12">
      <c r="H273">
        <v>124</v>
      </c>
      <c r="I273" s="2">
        <f t="shared" si="15"/>
        <v>32315.470414929863</v>
      </c>
      <c r="J273">
        <f t="shared" si="16"/>
        <v>15550.943844931309</v>
      </c>
      <c r="K273" s="2">
        <f t="shared" si="17"/>
        <v>16764.526569998554</v>
      </c>
      <c r="L273" s="2">
        <f t="shared" si="18"/>
        <v>2747847.7125289007</v>
      </c>
    </row>
    <row r="274" spans="8:12">
      <c r="H274">
        <v>125</v>
      </c>
      <c r="I274" s="2">
        <f t="shared" si="15"/>
        <v>32315.470414929863</v>
      </c>
      <c r="J274">
        <f t="shared" si="16"/>
        <v>15456.643382975068</v>
      </c>
      <c r="K274" s="2">
        <f t="shared" si="17"/>
        <v>16858.827031954796</v>
      </c>
      <c r="L274" s="2">
        <f t="shared" si="18"/>
        <v>2730988.8854969461</v>
      </c>
    </row>
    <row r="275" spans="8:12">
      <c r="H275">
        <v>126</v>
      </c>
      <c r="I275" s="2">
        <f t="shared" si="15"/>
        <v>32315.470414929863</v>
      </c>
      <c r="J275">
        <f t="shared" si="16"/>
        <v>15361.812480920322</v>
      </c>
      <c r="K275" s="2">
        <f t="shared" si="17"/>
        <v>16953.657934009541</v>
      </c>
      <c r="L275" s="2">
        <f t="shared" si="18"/>
        <v>2714035.2275629365</v>
      </c>
    </row>
    <row r="276" spans="8:12">
      <c r="H276">
        <v>127</v>
      </c>
      <c r="I276" s="2">
        <f t="shared" si="15"/>
        <v>32315.470414929863</v>
      </c>
      <c r="J276">
        <f t="shared" si="16"/>
        <v>15266.44815504152</v>
      </c>
      <c r="K276" s="2">
        <f t="shared" si="17"/>
        <v>17049.022259888341</v>
      </c>
      <c r="L276" s="2">
        <f t="shared" si="18"/>
        <v>2696986.2053030482</v>
      </c>
    </row>
    <row r="277" spans="8:12">
      <c r="H277">
        <v>128</v>
      </c>
      <c r="I277" s="2">
        <f t="shared" si="15"/>
        <v>32315.470414929863</v>
      </c>
      <c r="J277">
        <f t="shared" si="16"/>
        <v>15170.547404829647</v>
      </c>
      <c r="K277" s="2">
        <f t="shared" si="17"/>
        <v>17144.923010100218</v>
      </c>
      <c r="L277" s="2">
        <f t="shared" si="18"/>
        <v>2679841.2822929481</v>
      </c>
    </row>
    <row r="278" spans="8:12">
      <c r="H278">
        <v>129</v>
      </c>
      <c r="I278" s="2">
        <f t="shared" si="15"/>
        <v>32315.470414929863</v>
      </c>
      <c r="J278">
        <f t="shared" si="16"/>
        <v>15074.107212897834</v>
      </c>
      <c r="K278" s="2">
        <f t="shared" si="17"/>
        <v>17241.363202032029</v>
      </c>
      <c r="L278" s="2">
        <f t="shared" si="18"/>
        <v>2662599.9190909159</v>
      </c>
    </row>
    <row r="279" spans="8:12">
      <c r="H279">
        <v>130</v>
      </c>
      <c r="I279" s="2">
        <f t="shared" ref="I279:I342" si="19">-$F$151</f>
        <v>32315.470414929863</v>
      </c>
      <c r="J279">
        <f t="shared" si="16"/>
        <v>14977.124544886405</v>
      </c>
      <c r="K279" s="2">
        <f t="shared" si="17"/>
        <v>17338.345870043457</v>
      </c>
      <c r="L279" s="2">
        <f t="shared" si="18"/>
        <v>2645261.5732208723</v>
      </c>
    </row>
    <row r="280" spans="8:12">
      <c r="H280">
        <v>131</v>
      </c>
      <c r="I280" s="2">
        <f t="shared" si="19"/>
        <v>32315.470414929863</v>
      </c>
      <c r="J280">
        <f t="shared" si="16"/>
        <v>14879.596349367408</v>
      </c>
      <c r="K280" s="2">
        <f t="shared" si="17"/>
        <v>17435.874065562457</v>
      </c>
      <c r="L280" s="2">
        <f t="shared" si="18"/>
        <v>2627825.6991553097</v>
      </c>
    </row>
    <row r="281" spans="8:12">
      <c r="H281">
        <v>132</v>
      </c>
      <c r="I281" s="2">
        <f t="shared" si="19"/>
        <v>32315.470414929863</v>
      </c>
      <c r="J281">
        <f t="shared" si="16"/>
        <v>14781.519557748617</v>
      </c>
      <c r="K281" s="2">
        <f t="shared" si="17"/>
        <v>17533.950857181248</v>
      </c>
      <c r="L281" s="2">
        <f t="shared" si="18"/>
        <v>2610291.7482981286</v>
      </c>
    </row>
    <row r="282" spans="8:12">
      <c r="H282">
        <v>133</v>
      </c>
      <c r="I282" s="2">
        <f t="shared" si="19"/>
        <v>32315.470414929863</v>
      </c>
      <c r="J282">
        <f t="shared" si="16"/>
        <v>14682.891084176974</v>
      </c>
      <c r="K282" s="2">
        <f t="shared" si="17"/>
        <v>17632.579330752887</v>
      </c>
      <c r="L282" s="2">
        <f t="shared" si="18"/>
        <v>2592659.1689673755</v>
      </c>
    </row>
    <row r="283" spans="8:12">
      <c r="H283">
        <v>134</v>
      </c>
      <c r="I283" s="2">
        <f t="shared" si="19"/>
        <v>32315.470414929863</v>
      </c>
      <c r="J283">
        <f t="shared" si="16"/>
        <v>14583.707825441488</v>
      </c>
      <c r="K283" s="2">
        <f t="shared" si="17"/>
        <v>17731.762589488375</v>
      </c>
      <c r="L283" s="2">
        <f t="shared" si="18"/>
        <v>2574927.4063778874</v>
      </c>
    </row>
    <row r="284" spans="8:12">
      <c r="H284">
        <v>135</v>
      </c>
      <c r="I284" s="2">
        <f t="shared" si="19"/>
        <v>32315.470414929863</v>
      </c>
      <c r="J284">
        <f t="shared" si="16"/>
        <v>14483.966660875618</v>
      </c>
      <c r="K284" s="2">
        <f t="shared" si="17"/>
        <v>17831.503754054247</v>
      </c>
      <c r="L284" s="2">
        <f t="shared" si="18"/>
        <v>2557095.9026238332</v>
      </c>
    </row>
    <row r="285" spans="8:12">
      <c r="H285">
        <v>136</v>
      </c>
      <c r="I285" s="2">
        <f t="shared" si="19"/>
        <v>32315.470414929863</v>
      </c>
      <c r="J285">
        <f t="shared" si="16"/>
        <v>14383.664452259063</v>
      </c>
      <c r="K285" s="2">
        <f t="shared" si="17"/>
        <v>17931.805962670798</v>
      </c>
      <c r="L285" s="2">
        <f t="shared" si="18"/>
        <v>2539164.0966611626</v>
      </c>
    </row>
    <row r="286" spans="8:12">
      <c r="H286">
        <v>137</v>
      </c>
      <c r="I286" s="2">
        <f t="shared" si="19"/>
        <v>32315.470414929863</v>
      </c>
      <c r="J286">
        <f t="shared" si="16"/>
        <v>14282.79804371904</v>
      </c>
      <c r="K286" s="2">
        <f t="shared" si="17"/>
        <v>18032.672371210821</v>
      </c>
      <c r="L286" s="2">
        <f t="shared" si="18"/>
        <v>2521131.4242899516</v>
      </c>
    </row>
    <row r="287" spans="8:12">
      <c r="H287">
        <v>138</v>
      </c>
      <c r="I287" s="2">
        <f t="shared" si="19"/>
        <v>32315.470414929863</v>
      </c>
      <c r="J287">
        <f t="shared" si="16"/>
        <v>14181.364261630979</v>
      </c>
      <c r="K287" s="2">
        <f t="shared" si="17"/>
        <v>18134.106153298882</v>
      </c>
      <c r="L287" s="2">
        <f t="shared" si="18"/>
        <v>2502997.3181366525</v>
      </c>
    </row>
    <row r="288" spans="8:12">
      <c r="H288">
        <v>139</v>
      </c>
      <c r="I288" s="2">
        <f t="shared" si="19"/>
        <v>32315.470414929863</v>
      </c>
      <c r="J288">
        <f t="shared" si="16"/>
        <v>14079.359914518673</v>
      </c>
      <c r="K288" s="2">
        <f t="shared" si="17"/>
        <v>18236.110500411189</v>
      </c>
      <c r="L288" s="2">
        <f t="shared" si="18"/>
        <v>2484761.2076362413</v>
      </c>
    </row>
    <row r="289" spans="8:12">
      <c r="H289">
        <v>140</v>
      </c>
      <c r="I289" s="2">
        <f t="shared" si="19"/>
        <v>32315.470414929863</v>
      </c>
      <c r="J289">
        <f t="shared" si="16"/>
        <v>13976.781792953858</v>
      </c>
      <c r="K289" s="2">
        <f t="shared" si="17"/>
        <v>18338.688621976005</v>
      </c>
      <c r="L289" s="2">
        <f t="shared" si="18"/>
        <v>2466422.5190142654</v>
      </c>
    </row>
    <row r="290" spans="8:12">
      <c r="H290">
        <v>141</v>
      </c>
      <c r="I290" s="2">
        <f t="shared" si="19"/>
        <v>32315.470414929863</v>
      </c>
      <c r="J290">
        <f t="shared" ref="J290:J353" si="20">L289*$F$149/12</f>
        <v>13873.626669455245</v>
      </c>
      <c r="K290" s="2">
        <f t="shared" ref="K290:K353" si="21">I290-J290</f>
        <v>18441.843745474616</v>
      </c>
      <c r="L290" s="2">
        <f t="shared" ref="L290:L353" si="22">L289-K290</f>
        <v>2447980.6752687907</v>
      </c>
    </row>
    <row r="291" spans="8:12">
      <c r="H291">
        <v>142</v>
      </c>
      <c r="I291" s="2">
        <f t="shared" si="19"/>
        <v>32315.470414929863</v>
      </c>
      <c r="J291">
        <f t="shared" si="20"/>
        <v>13769.891298386947</v>
      </c>
      <c r="K291" s="2">
        <f t="shared" si="21"/>
        <v>18545.579116542918</v>
      </c>
      <c r="L291" s="2">
        <f t="shared" si="22"/>
        <v>2429435.0961522479</v>
      </c>
    </row>
    <row r="292" spans="8:12">
      <c r="H292">
        <v>143</v>
      </c>
      <c r="I292" s="2">
        <f t="shared" si="19"/>
        <v>32315.470414929863</v>
      </c>
      <c r="J292">
        <f t="shared" si="20"/>
        <v>13665.572415856395</v>
      </c>
      <c r="K292" s="2">
        <f t="shared" si="21"/>
        <v>18649.897999073466</v>
      </c>
      <c r="L292" s="2">
        <f t="shared" si="22"/>
        <v>2410785.1981531745</v>
      </c>
    </row>
    <row r="293" spans="8:12">
      <c r="H293">
        <v>144</v>
      </c>
      <c r="I293" s="2">
        <f t="shared" si="19"/>
        <v>32315.470414929863</v>
      </c>
      <c r="J293">
        <f t="shared" si="20"/>
        <v>13560.666739611608</v>
      </c>
      <c r="K293" s="2">
        <f t="shared" si="21"/>
        <v>18754.803675318253</v>
      </c>
      <c r="L293" s="2">
        <f t="shared" si="22"/>
        <v>2392030.3944778563</v>
      </c>
    </row>
    <row r="294" spans="8:12">
      <c r="H294">
        <v>145</v>
      </c>
      <c r="I294" s="2">
        <f t="shared" si="19"/>
        <v>32315.470414929863</v>
      </c>
      <c r="J294">
        <f t="shared" si="20"/>
        <v>13455.170968937942</v>
      </c>
      <c r="K294" s="2">
        <f t="shared" si="21"/>
        <v>18860.299445991921</v>
      </c>
      <c r="L294" s="2">
        <f t="shared" si="22"/>
        <v>2373170.0950318645</v>
      </c>
    </row>
    <row r="295" spans="8:12">
      <c r="H295">
        <v>146</v>
      </c>
      <c r="I295" s="2">
        <f t="shared" si="19"/>
        <v>32315.470414929863</v>
      </c>
      <c r="J295">
        <f t="shared" si="20"/>
        <v>13349.081784554239</v>
      </c>
      <c r="K295" s="2">
        <f t="shared" si="21"/>
        <v>18966.388630375623</v>
      </c>
      <c r="L295" s="2">
        <f t="shared" si="22"/>
        <v>2354203.7064014887</v>
      </c>
    </row>
    <row r="296" spans="8:12">
      <c r="H296">
        <v>147</v>
      </c>
      <c r="I296" s="2">
        <f t="shared" si="19"/>
        <v>32315.470414929863</v>
      </c>
      <c r="J296">
        <f t="shared" si="20"/>
        <v>13242.395848508377</v>
      </c>
      <c r="K296" s="2">
        <f t="shared" si="21"/>
        <v>19073.074566421485</v>
      </c>
      <c r="L296" s="2">
        <f t="shared" si="22"/>
        <v>2335130.6318350672</v>
      </c>
    </row>
    <row r="297" spans="8:12">
      <c r="H297">
        <v>148</v>
      </c>
      <c r="I297" s="2">
        <f t="shared" si="19"/>
        <v>32315.470414929863</v>
      </c>
      <c r="J297">
        <f t="shared" si="20"/>
        <v>13135.109804072255</v>
      </c>
      <c r="K297" s="2">
        <f t="shared" si="21"/>
        <v>19180.360610857606</v>
      </c>
      <c r="L297" s="2">
        <f t="shared" si="22"/>
        <v>2315950.2712242096</v>
      </c>
    </row>
    <row r="298" spans="8:12">
      <c r="H298">
        <v>149</v>
      </c>
      <c r="I298" s="2">
        <f t="shared" si="19"/>
        <v>32315.470414929863</v>
      </c>
      <c r="J298">
        <f t="shared" si="20"/>
        <v>13027.22027563618</v>
      </c>
      <c r="K298" s="2">
        <f t="shared" si="21"/>
        <v>19288.250139293683</v>
      </c>
      <c r="L298" s="2">
        <f t="shared" si="22"/>
        <v>2296662.0210849158</v>
      </c>
    </row>
    <row r="299" spans="8:12">
      <c r="H299">
        <v>150</v>
      </c>
      <c r="I299" s="2">
        <f t="shared" si="19"/>
        <v>32315.470414929863</v>
      </c>
      <c r="J299">
        <f t="shared" si="20"/>
        <v>12918.723868602652</v>
      </c>
      <c r="K299" s="2">
        <f t="shared" si="21"/>
        <v>19396.746546327209</v>
      </c>
      <c r="L299" s="2">
        <f t="shared" si="22"/>
        <v>2277265.2745385887</v>
      </c>
    </row>
    <row r="300" spans="8:12">
      <c r="H300">
        <v>151</v>
      </c>
      <c r="I300" s="2">
        <f t="shared" si="19"/>
        <v>32315.470414929863</v>
      </c>
      <c r="J300">
        <f t="shared" si="20"/>
        <v>12809.617169279561</v>
      </c>
      <c r="K300" s="2">
        <f t="shared" si="21"/>
        <v>19505.853245650302</v>
      </c>
      <c r="L300" s="2">
        <f t="shared" si="22"/>
        <v>2257759.4212929383</v>
      </c>
    </row>
    <row r="301" spans="8:12">
      <c r="H301">
        <v>152</v>
      </c>
      <c r="I301" s="2">
        <f t="shared" si="19"/>
        <v>32315.470414929863</v>
      </c>
      <c r="J301">
        <f t="shared" si="20"/>
        <v>12699.896744772779</v>
      </c>
      <c r="K301" s="2">
        <f t="shared" si="21"/>
        <v>19615.573670157086</v>
      </c>
      <c r="L301" s="2">
        <f t="shared" si="22"/>
        <v>2238143.8476227811</v>
      </c>
    </row>
    <row r="302" spans="8:12">
      <c r="H302">
        <v>153</v>
      </c>
      <c r="I302" s="2">
        <f t="shared" si="19"/>
        <v>32315.470414929863</v>
      </c>
      <c r="J302">
        <f t="shared" si="20"/>
        <v>12589.559142878143</v>
      </c>
      <c r="K302" s="2">
        <f t="shared" si="21"/>
        <v>19725.911272051722</v>
      </c>
      <c r="L302" s="2">
        <f t="shared" si="22"/>
        <v>2218417.9363507293</v>
      </c>
    </row>
    <row r="303" spans="8:12">
      <c r="H303">
        <v>154</v>
      </c>
      <c r="I303" s="2">
        <f t="shared" si="19"/>
        <v>32315.470414929863</v>
      </c>
      <c r="J303">
        <f t="shared" si="20"/>
        <v>12478.600891972854</v>
      </c>
      <c r="K303" s="2">
        <f t="shared" si="21"/>
        <v>19836.869522957008</v>
      </c>
      <c r="L303" s="2">
        <f t="shared" si="22"/>
        <v>2198581.0668277722</v>
      </c>
    </row>
    <row r="304" spans="8:12">
      <c r="H304">
        <v>155</v>
      </c>
      <c r="I304" s="2">
        <f t="shared" si="19"/>
        <v>32315.470414929863</v>
      </c>
      <c r="J304">
        <f t="shared" si="20"/>
        <v>12367.018500906219</v>
      </c>
      <c r="K304" s="2">
        <f t="shared" si="21"/>
        <v>19948.451914023644</v>
      </c>
      <c r="L304" s="2">
        <f t="shared" si="22"/>
        <v>2178632.6149137486</v>
      </c>
    </row>
    <row r="305" spans="8:12">
      <c r="H305">
        <v>156</v>
      </c>
      <c r="I305" s="2">
        <f t="shared" si="19"/>
        <v>32315.470414929863</v>
      </c>
      <c r="J305">
        <f t="shared" si="20"/>
        <v>12254.808458889836</v>
      </c>
      <c r="K305" s="2">
        <f t="shared" si="21"/>
        <v>20060.661956040029</v>
      </c>
      <c r="L305" s="2">
        <f t="shared" si="22"/>
        <v>2158571.9529577084</v>
      </c>
    </row>
    <row r="306" spans="8:12">
      <c r="H306">
        <v>157</v>
      </c>
      <c r="I306" s="2">
        <f t="shared" si="19"/>
        <v>32315.470414929863</v>
      </c>
      <c r="J306">
        <f t="shared" si="20"/>
        <v>12141.967235387112</v>
      </c>
      <c r="K306" s="2">
        <f t="shared" si="21"/>
        <v>20173.503179542749</v>
      </c>
      <c r="L306" s="2">
        <f t="shared" si="22"/>
        <v>2138398.4497781657</v>
      </c>
    </row>
    <row r="307" spans="8:12">
      <c r="H307">
        <v>158</v>
      </c>
      <c r="I307" s="2">
        <f t="shared" si="19"/>
        <v>32315.470414929863</v>
      </c>
      <c r="J307">
        <f t="shared" si="20"/>
        <v>12028.491280002183</v>
      </c>
      <c r="K307" s="2">
        <f t="shared" si="21"/>
        <v>20286.979134927678</v>
      </c>
      <c r="L307" s="2">
        <f t="shared" si="22"/>
        <v>2118111.4706432382</v>
      </c>
    </row>
    <row r="308" spans="8:12">
      <c r="H308">
        <v>159</v>
      </c>
      <c r="I308" s="2">
        <f t="shared" si="19"/>
        <v>32315.470414929863</v>
      </c>
      <c r="J308">
        <f t="shared" si="20"/>
        <v>11914.377022368215</v>
      </c>
      <c r="K308" s="2">
        <f t="shared" si="21"/>
        <v>20401.093392561648</v>
      </c>
      <c r="L308" s="2">
        <f t="shared" si="22"/>
        <v>2097710.3772506765</v>
      </c>
    </row>
    <row r="309" spans="8:12">
      <c r="H309">
        <v>160</v>
      </c>
      <c r="I309" s="2">
        <f t="shared" si="19"/>
        <v>32315.470414929863</v>
      </c>
      <c r="J309">
        <f t="shared" si="20"/>
        <v>11799.620872035055</v>
      </c>
      <c r="K309" s="2">
        <f t="shared" si="21"/>
        <v>20515.849542894808</v>
      </c>
      <c r="L309" s="2">
        <f t="shared" si="22"/>
        <v>2077194.5277077816</v>
      </c>
    </row>
    <row r="310" spans="8:12">
      <c r="H310">
        <v>161</v>
      </c>
      <c r="I310" s="2">
        <f t="shared" si="19"/>
        <v>32315.470414929863</v>
      </c>
      <c r="J310">
        <f t="shared" si="20"/>
        <v>11684.219218356273</v>
      </c>
      <c r="K310" s="2">
        <f t="shared" si="21"/>
        <v>20631.25119657359</v>
      </c>
      <c r="L310" s="2">
        <f t="shared" si="22"/>
        <v>2056563.2765112082</v>
      </c>
    </row>
    <row r="311" spans="8:12">
      <c r="H311">
        <v>162</v>
      </c>
      <c r="I311" s="2">
        <f t="shared" si="19"/>
        <v>32315.470414929863</v>
      </c>
      <c r="J311">
        <f t="shared" si="20"/>
        <v>11568.168430375546</v>
      </c>
      <c r="K311" s="2">
        <f t="shared" si="21"/>
        <v>20747.301984554317</v>
      </c>
      <c r="L311" s="2">
        <f t="shared" si="22"/>
        <v>2035815.9745266538</v>
      </c>
    </row>
    <row r="312" spans="8:12">
      <c r="H312">
        <v>163</v>
      </c>
      <c r="I312" s="2">
        <f t="shared" si="19"/>
        <v>32315.470414929863</v>
      </c>
      <c r="J312">
        <f t="shared" si="20"/>
        <v>11451.46485671243</v>
      </c>
      <c r="K312" s="2">
        <f t="shared" si="21"/>
        <v>20864.005558217432</v>
      </c>
      <c r="L312" s="2">
        <f t="shared" si="22"/>
        <v>2014951.9689684364</v>
      </c>
    </row>
    <row r="313" spans="8:12">
      <c r="H313">
        <v>164</v>
      </c>
      <c r="I313" s="2">
        <f t="shared" si="19"/>
        <v>32315.470414929863</v>
      </c>
      <c r="J313">
        <f t="shared" si="20"/>
        <v>11334.104825447454</v>
      </c>
      <c r="K313" s="2">
        <f t="shared" si="21"/>
        <v>20981.365589482411</v>
      </c>
      <c r="L313" s="2">
        <f t="shared" si="22"/>
        <v>1993970.6033789539</v>
      </c>
    </row>
    <row r="314" spans="8:12">
      <c r="H314">
        <v>165</v>
      </c>
      <c r="I314" s="2">
        <f t="shared" si="19"/>
        <v>32315.470414929863</v>
      </c>
      <c r="J314">
        <f t="shared" si="20"/>
        <v>11216.084644006616</v>
      </c>
      <c r="K314" s="2">
        <f t="shared" si="21"/>
        <v>21099.385770923247</v>
      </c>
      <c r="L314" s="2">
        <f t="shared" si="22"/>
        <v>1972871.2176080307</v>
      </c>
    </row>
    <row r="315" spans="8:12">
      <c r="H315">
        <v>166</v>
      </c>
      <c r="I315" s="2">
        <f t="shared" si="19"/>
        <v>32315.470414929863</v>
      </c>
      <c r="J315">
        <f t="shared" si="20"/>
        <v>11097.400599045171</v>
      </c>
      <c r="K315" s="2">
        <f t="shared" si="21"/>
        <v>21218.069815884694</v>
      </c>
      <c r="L315" s="2">
        <f t="shared" si="22"/>
        <v>1951653.1477921461</v>
      </c>
    </row>
    <row r="316" spans="8:12">
      <c r="H316">
        <v>167</v>
      </c>
      <c r="I316" s="2">
        <f t="shared" si="19"/>
        <v>32315.470414929863</v>
      </c>
      <c r="J316">
        <f t="shared" si="20"/>
        <v>10978.048956330822</v>
      </c>
      <c r="K316" s="2">
        <f t="shared" si="21"/>
        <v>21337.421458599041</v>
      </c>
      <c r="L316" s="2">
        <f t="shared" si="22"/>
        <v>1930315.7263335469</v>
      </c>
    </row>
    <row r="317" spans="8:12">
      <c r="H317">
        <v>168</v>
      </c>
      <c r="I317" s="2">
        <f t="shared" si="19"/>
        <v>32315.470414929863</v>
      </c>
      <c r="J317">
        <f t="shared" si="20"/>
        <v>10858.025960626203</v>
      </c>
      <c r="K317" s="2">
        <f t="shared" si="21"/>
        <v>21457.444454303659</v>
      </c>
      <c r="L317" s="2">
        <f t="shared" si="22"/>
        <v>1908858.2818792432</v>
      </c>
    </row>
    <row r="318" spans="8:12">
      <c r="H318">
        <v>169</v>
      </c>
      <c r="I318" s="2">
        <f t="shared" si="19"/>
        <v>32315.470414929863</v>
      </c>
      <c r="J318">
        <f t="shared" si="20"/>
        <v>10737.327835570744</v>
      </c>
      <c r="K318" s="2">
        <f t="shared" si="21"/>
        <v>21578.142579359119</v>
      </c>
      <c r="L318" s="2">
        <f t="shared" si="22"/>
        <v>1887280.139299884</v>
      </c>
    </row>
    <row r="319" spans="8:12">
      <c r="H319">
        <v>170</v>
      </c>
      <c r="I319" s="2">
        <f t="shared" si="19"/>
        <v>32315.470414929863</v>
      </c>
      <c r="J319">
        <f t="shared" si="20"/>
        <v>10615.950783561848</v>
      </c>
      <c r="K319" s="2">
        <f t="shared" si="21"/>
        <v>21699.519631368014</v>
      </c>
      <c r="L319" s="2">
        <f t="shared" si="22"/>
        <v>1865580.6196685159</v>
      </c>
    </row>
    <row r="320" spans="8:12">
      <c r="H320">
        <v>171</v>
      </c>
      <c r="I320" s="2">
        <f t="shared" si="19"/>
        <v>32315.470414929863</v>
      </c>
      <c r="J320">
        <f t="shared" si="20"/>
        <v>10493.890985635402</v>
      </c>
      <c r="K320" s="2">
        <f t="shared" si="21"/>
        <v>21821.579429294463</v>
      </c>
      <c r="L320" s="2">
        <f t="shared" si="22"/>
        <v>1843759.0402392214</v>
      </c>
    </row>
    <row r="321" spans="8:12">
      <c r="H321">
        <v>172</v>
      </c>
      <c r="I321" s="2">
        <f t="shared" si="19"/>
        <v>32315.470414929863</v>
      </c>
      <c r="J321">
        <f t="shared" si="20"/>
        <v>10371.144601345621</v>
      </c>
      <c r="K321" s="2">
        <f t="shared" si="21"/>
        <v>21944.325813584241</v>
      </c>
      <c r="L321" s="2">
        <f t="shared" si="22"/>
        <v>1821814.7144256372</v>
      </c>
    </row>
    <row r="322" spans="8:12">
      <c r="H322">
        <v>173</v>
      </c>
      <c r="I322" s="2">
        <f t="shared" si="19"/>
        <v>32315.470414929863</v>
      </c>
      <c r="J322">
        <f t="shared" si="20"/>
        <v>10247.70776864421</v>
      </c>
      <c r="K322" s="2">
        <f t="shared" si="21"/>
        <v>22067.762646285653</v>
      </c>
      <c r="L322" s="2">
        <f t="shared" si="22"/>
        <v>1799746.9517793516</v>
      </c>
    </row>
    <row r="323" spans="8:12">
      <c r="H323">
        <v>174</v>
      </c>
      <c r="I323" s="2">
        <f t="shared" si="19"/>
        <v>32315.470414929863</v>
      </c>
      <c r="J323">
        <f t="shared" si="20"/>
        <v>10123.576603758853</v>
      </c>
      <c r="K323" s="2">
        <f t="shared" si="21"/>
        <v>22191.893811171009</v>
      </c>
      <c r="L323" s="2">
        <f t="shared" si="22"/>
        <v>1777555.0579681806</v>
      </c>
    </row>
    <row r="324" spans="8:12">
      <c r="H324">
        <v>175</v>
      </c>
      <c r="I324" s="2">
        <f t="shared" si="19"/>
        <v>32315.470414929863</v>
      </c>
      <c r="J324">
        <f t="shared" si="20"/>
        <v>9998.7472010710171</v>
      </c>
      <c r="K324" s="2">
        <f t="shared" si="21"/>
        <v>22316.723213858844</v>
      </c>
      <c r="L324" s="2">
        <f t="shared" si="22"/>
        <v>1755238.3347543217</v>
      </c>
    </row>
    <row r="325" spans="8:12">
      <c r="H325">
        <v>176</v>
      </c>
      <c r="I325" s="2">
        <f t="shared" si="19"/>
        <v>32315.470414929863</v>
      </c>
      <c r="J325">
        <f t="shared" si="20"/>
        <v>9873.2156329930604</v>
      </c>
      <c r="K325" s="2">
        <f t="shared" si="21"/>
        <v>22442.254781936805</v>
      </c>
      <c r="L325" s="2">
        <f t="shared" si="22"/>
        <v>1732796.079972385</v>
      </c>
    </row>
    <row r="326" spans="8:12">
      <c r="H326">
        <v>177</v>
      </c>
      <c r="I326" s="2">
        <f t="shared" si="19"/>
        <v>32315.470414929863</v>
      </c>
      <c r="J326">
        <f t="shared" si="20"/>
        <v>9746.977949844666</v>
      </c>
      <c r="K326" s="2">
        <f t="shared" si="21"/>
        <v>22568.492465085197</v>
      </c>
      <c r="L326" s="2">
        <f t="shared" si="22"/>
        <v>1710227.5875072998</v>
      </c>
    </row>
    <row r="327" spans="8:12">
      <c r="H327">
        <v>178</v>
      </c>
      <c r="I327" s="2">
        <f t="shared" si="19"/>
        <v>32315.470414929863</v>
      </c>
      <c r="J327">
        <f t="shared" si="20"/>
        <v>9620.0301797285629</v>
      </c>
      <c r="K327" s="2">
        <f t="shared" si="21"/>
        <v>22695.440235201298</v>
      </c>
      <c r="L327" s="2">
        <f t="shared" si="22"/>
        <v>1687532.1472720986</v>
      </c>
    </row>
    <row r="328" spans="8:12">
      <c r="H328">
        <v>179</v>
      </c>
      <c r="I328" s="2">
        <f t="shared" si="19"/>
        <v>32315.470414929863</v>
      </c>
      <c r="J328">
        <f t="shared" si="20"/>
        <v>9492.3683284055551</v>
      </c>
      <c r="K328" s="2">
        <f t="shared" si="21"/>
        <v>22823.102086524308</v>
      </c>
      <c r="L328" s="2">
        <f t="shared" si="22"/>
        <v>1664709.0451855743</v>
      </c>
    </row>
    <row r="329" spans="8:12">
      <c r="H329">
        <v>180</v>
      </c>
      <c r="I329" s="2">
        <f t="shared" si="19"/>
        <v>32315.470414929863</v>
      </c>
      <c r="J329">
        <f t="shared" si="20"/>
        <v>9363.9883791688571</v>
      </c>
      <c r="K329" s="2">
        <f t="shared" si="21"/>
        <v>22951.482035761008</v>
      </c>
      <c r="L329" s="2">
        <f t="shared" si="22"/>
        <v>1641757.5631498133</v>
      </c>
    </row>
    <row r="330" spans="8:12">
      <c r="H330">
        <v>181</v>
      </c>
      <c r="I330" s="2">
        <f t="shared" si="19"/>
        <v>32315.470414929863</v>
      </c>
      <c r="J330">
        <f t="shared" si="20"/>
        <v>9234.8862927177015</v>
      </c>
      <c r="K330" s="2">
        <f t="shared" si="21"/>
        <v>23080.58412221216</v>
      </c>
      <c r="L330" s="2">
        <f t="shared" si="22"/>
        <v>1618676.9790276012</v>
      </c>
    </row>
    <row r="331" spans="8:12">
      <c r="H331">
        <v>182</v>
      </c>
      <c r="I331" s="2">
        <f t="shared" si="19"/>
        <v>32315.470414929863</v>
      </c>
      <c r="J331">
        <f t="shared" si="20"/>
        <v>9105.0580070302567</v>
      </c>
      <c r="K331" s="2">
        <f t="shared" si="21"/>
        <v>23210.412407899606</v>
      </c>
      <c r="L331" s="2">
        <f t="shared" si="22"/>
        <v>1595466.5666197017</v>
      </c>
    </row>
    <row r="332" spans="8:12">
      <c r="H332">
        <v>183</v>
      </c>
      <c r="I332" s="2">
        <f t="shared" si="19"/>
        <v>32315.470414929863</v>
      </c>
      <c r="J332">
        <f t="shared" si="20"/>
        <v>8974.4994372358215</v>
      </c>
      <c r="K332" s="2">
        <f t="shared" si="21"/>
        <v>23340.970977694044</v>
      </c>
      <c r="L332" s="2">
        <f t="shared" si="22"/>
        <v>1572125.5956420077</v>
      </c>
    </row>
    <row r="333" spans="8:12">
      <c r="H333">
        <v>184</v>
      </c>
      <c r="I333" s="2">
        <f t="shared" si="19"/>
        <v>32315.470414929863</v>
      </c>
      <c r="J333">
        <f t="shared" si="20"/>
        <v>8843.2064754862931</v>
      </c>
      <c r="K333" s="2">
        <f t="shared" si="21"/>
        <v>23472.263939443568</v>
      </c>
      <c r="L333" s="2">
        <f t="shared" si="22"/>
        <v>1548653.3317025641</v>
      </c>
    </row>
    <row r="334" spans="8:12">
      <c r="H334">
        <v>185</v>
      </c>
      <c r="I334" s="2">
        <f t="shared" si="19"/>
        <v>32315.470414929863</v>
      </c>
      <c r="J334">
        <f t="shared" si="20"/>
        <v>8711.1749908269248</v>
      </c>
      <c r="K334" s="2">
        <f t="shared" si="21"/>
        <v>23604.295424102937</v>
      </c>
      <c r="L334" s="2">
        <f t="shared" si="22"/>
        <v>1525049.0362784611</v>
      </c>
    </row>
    <row r="335" spans="8:12">
      <c r="H335">
        <v>186</v>
      </c>
      <c r="I335" s="2">
        <f t="shared" si="19"/>
        <v>32315.470414929863</v>
      </c>
      <c r="J335">
        <f t="shared" si="20"/>
        <v>8578.4008290663442</v>
      </c>
      <c r="K335" s="2">
        <f t="shared" si="21"/>
        <v>23737.069585863519</v>
      </c>
      <c r="L335" s="2">
        <f t="shared" si="22"/>
        <v>1501311.9666925976</v>
      </c>
    </row>
    <row r="336" spans="8:12">
      <c r="H336">
        <v>187</v>
      </c>
      <c r="I336" s="2">
        <f t="shared" si="19"/>
        <v>32315.470414929863</v>
      </c>
      <c r="J336">
        <f t="shared" si="20"/>
        <v>8444.8798126458623</v>
      </c>
      <c r="K336" s="2">
        <f t="shared" si="21"/>
        <v>23870.590602283999</v>
      </c>
      <c r="L336" s="2">
        <f t="shared" si="22"/>
        <v>1477441.3760903135</v>
      </c>
    </row>
    <row r="337" spans="8:12">
      <c r="H337">
        <v>188</v>
      </c>
      <c r="I337" s="2">
        <f t="shared" si="19"/>
        <v>32315.470414929863</v>
      </c>
      <c r="J337">
        <f t="shared" si="20"/>
        <v>8310.6077405080141</v>
      </c>
      <c r="K337" s="2">
        <f t="shared" si="21"/>
        <v>24004.862674421849</v>
      </c>
      <c r="L337" s="2">
        <f t="shared" si="22"/>
        <v>1453436.5134158917</v>
      </c>
    </row>
    <row r="338" spans="8:12">
      <c r="H338">
        <v>189</v>
      </c>
      <c r="I338" s="2">
        <f t="shared" si="19"/>
        <v>32315.470414929863</v>
      </c>
      <c r="J338">
        <f t="shared" si="20"/>
        <v>8175.5803879643909</v>
      </c>
      <c r="K338" s="2">
        <f t="shared" si="21"/>
        <v>24139.890026965473</v>
      </c>
      <c r="L338" s="2">
        <f t="shared" si="22"/>
        <v>1429296.6233889263</v>
      </c>
    </row>
    <row r="339" spans="8:12">
      <c r="H339">
        <v>190</v>
      </c>
      <c r="I339" s="2">
        <f t="shared" si="19"/>
        <v>32315.470414929863</v>
      </c>
      <c r="J339">
        <f t="shared" si="20"/>
        <v>8039.7935065627107</v>
      </c>
      <c r="K339" s="2">
        <f t="shared" si="21"/>
        <v>24275.676908367153</v>
      </c>
      <c r="L339" s="2">
        <f t="shared" si="22"/>
        <v>1405020.9464805592</v>
      </c>
    </row>
    <row r="340" spans="8:12">
      <c r="H340">
        <v>191</v>
      </c>
      <c r="I340" s="2">
        <f t="shared" si="19"/>
        <v>32315.470414929863</v>
      </c>
      <c r="J340">
        <f t="shared" si="20"/>
        <v>7903.2428239531464</v>
      </c>
      <c r="K340" s="2">
        <f t="shared" si="21"/>
        <v>24412.227590976716</v>
      </c>
      <c r="L340" s="2">
        <f t="shared" si="22"/>
        <v>1380608.7188895824</v>
      </c>
    </row>
    <row r="341" spans="8:12">
      <c r="H341">
        <v>192</v>
      </c>
      <c r="I341" s="2">
        <f t="shared" si="19"/>
        <v>32315.470414929863</v>
      </c>
      <c r="J341">
        <f t="shared" si="20"/>
        <v>7765.924043753902</v>
      </c>
      <c r="K341" s="2">
        <f t="shared" si="21"/>
        <v>24549.546371175962</v>
      </c>
      <c r="L341" s="2">
        <f t="shared" si="22"/>
        <v>1356059.1725184065</v>
      </c>
    </row>
    <row r="342" spans="8:12">
      <c r="H342">
        <v>193</v>
      </c>
      <c r="I342" s="2">
        <f t="shared" si="19"/>
        <v>32315.470414929863</v>
      </c>
      <c r="J342">
        <f t="shared" si="20"/>
        <v>7627.8328454160373</v>
      </c>
      <c r="K342" s="2">
        <f t="shared" si="21"/>
        <v>24687.637569513827</v>
      </c>
      <c r="L342" s="2">
        <f t="shared" si="22"/>
        <v>1331371.5349488927</v>
      </c>
    </row>
    <row r="343" spans="8:12">
      <c r="H343">
        <v>194</v>
      </c>
      <c r="I343" s="2">
        <f t="shared" ref="I343:I389" si="23">-$F$151</f>
        <v>32315.470414929863</v>
      </c>
      <c r="J343">
        <f t="shared" si="20"/>
        <v>7488.9648840875225</v>
      </c>
      <c r="K343" s="2">
        <f t="shared" si="21"/>
        <v>24826.50553084234</v>
      </c>
      <c r="L343" s="2">
        <f t="shared" si="22"/>
        <v>1306545.0294180503</v>
      </c>
    </row>
    <row r="344" spans="8:12">
      <c r="H344">
        <v>195</v>
      </c>
      <c r="I344" s="2">
        <f t="shared" si="23"/>
        <v>32315.470414929863</v>
      </c>
      <c r="J344">
        <f t="shared" si="20"/>
        <v>7349.315790476533</v>
      </c>
      <c r="K344" s="2">
        <f t="shared" si="21"/>
        <v>24966.154624453331</v>
      </c>
      <c r="L344" s="2">
        <f t="shared" si="22"/>
        <v>1281578.874793597</v>
      </c>
    </row>
    <row r="345" spans="8:12">
      <c r="H345">
        <v>196</v>
      </c>
      <c r="I345" s="2">
        <f t="shared" si="23"/>
        <v>32315.470414929863</v>
      </c>
      <c r="J345">
        <f t="shared" si="20"/>
        <v>7208.8811707139839</v>
      </c>
      <c r="K345" s="2">
        <f t="shared" si="21"/>
        <v>25106.58924421588</v>
      </c>
      <c r="L345" s="2">
        <f t="shared" si="22"/>
        <v>1256472.285549381</v>
      </c>
    </row>
    <row r="346" spans="8:12">
      <c r="H346">
        <v>197</v>
      </c>
      <c r="I346" s="2">
        <f t="shared" si="23"/>
        <v>32315.470414929863</v>
      </c>
      <c r="J346">
        <f t="shared" si="20"/>
        <v>7067.6566062152697</v>
      </c>
      <c r="K346" s="2">
        <f t="shared" si="21"/>
        <v>25247.813808714593</v>
      </c>
      <c r="L346" s="2">
        <f t="shared" si="22"/>
        <v>1231224.4717406665</v>
      </c>
    </row>
    <row r="347" spans="8:12">
      <c r="H347">
        <v>198</v>
      </c>
      <c r="I347" s="2">
        <f t="shared" si="23"/>
        <v>32315.470414929863</v>
      </c>
      <c r="J347">
        <f t="shared" si="20"/>
        <v>6925.6376535412492</v>
      </c>
      <c r="K347" s="2">
        <f t="shared" si="21"/>
        <v>25389.832761388614</v>
      </c>
      <c r="L347" s="2">
        <f t="shared" si="22"/>
        <v>1205834.638979278</v>
      </c>
    </row>
    <row r="348" spans="8:12">
      <c r="H348">
        <v>199</v>
      </c>
      <c r="I348" s="2">
        <f t="shared" si="23"/>
        <v>32315.470414929863</v>
      </c>
      <c r="J348">
        <f t="shared" si="20"/>
        <v>6782.8198442584398</v>
      </c>
      <c r="K348" s="2">
        <f t="shared" si="21"/>
        <v>25532.650570671423</v>
      </c>
      <c r="L348" s="2">
        <f t="shared" si="22"/>
        <v>1180301.9884086065</v>
      </c>
    </row>
    <row r="349" spans="8:12">
      <c r="H349">
        <v>200</v>
      </c>
      <c r="I349" s="2">
        <f t="shared" si="23"/>
        <v>32315.470414929863</v>
      </c>
      <c r="J349">
        <f t="shared" si="20"/>
        <v>6639.1986847984117</v>
      </c>
      <c r="K349" s="2">
        <f t="shared" si="21"/>
        <v>25676.271730131451</v>
      </c>
      <c r="L349" s="2">
        <f t="shared" si="22"/>
        <v>1154625.716678475</v>
      </c>
    </row>
    <row r="350" spans="8:12">
      <c r="H350">
        <v>201</v>
      </c>
      <c r="I350" s="2">
        <f t="shared" si="23"/>
        <v>32315.470414929863</v>
      </c>
      <c r="J350">
        <f t="shared" si="20"/>
        <v>6494.7696563164218</v>
      </c>
      <c r="K350" s="2">
        <f t="shared" si="21"/>
        <v>25820.700758613442</v>
      </c>
      <c r="L350" s="2">
        <f t="shared" si="22"/>
        <v>1128805.0159198616</v>
      </c>
    </row>
    <row r="351" spans="8:12">
      <c r="H351">
        <v>202</v>
      </c>
      <c r="I351" s="2">
        <f t="shared" si="23"/>
        <v>32315.470414929863</v>
      </c>
      <c r="J351">
        <f t="shared" si="20"/>
        <v>6349.5282145492229</v>
      </c>
      <c r="K351" s="2">
        <f t="shared" si="21"/>
        <v>25965.942200380639</v>
      </c>
      <c r="L351" s="2">
        <f t="shared" si="22"/>
        <v>1102839.073719481</v>
      </c>
    </row>
    <row r="352" spans="8:12">
      <c r="H352">
        <v>203</v>
      </c>
      <c r="I352" s="2">
        <f t="shared" si="23"/>
        <v>32315.470414929863</v>
      </c>
      <c r="J352">
        <f t="shared" si="20"/>
        <v>6203.4697896720818</v>
      </c>
      <c r="K352" s="2">
        <f t="shared" si="21"/>
        <v>26112.00062525778</v>
      </c>
      <c r="L352" s="2">
        <f t="shared" si="22"/>
        <v>1076727.0730942232</v>
      </c>
    </row>
    <row r="353" spans="8:12">
      <c r="H353">
        <v>204</v>
      </c>
      <c r="I353" s="2">
        <f t="shared" si="23"/>
        <v>32315.470414929863</v>
      </c>
      <c r="J353">
        <f t="shared" si="20"/>
        <v>6056.5897861550065</v>
      </c>
      <c r="K353" s="2">
        <f t="shared" si="21"/>
        <v>26258.880628774856</v>
      </c>
      <c r="L353" s="2">
        <f t="shared" si="22"/>
        <v>1050468.1924654483</v>
      </c>
    </row>
    <row r="354" spans="8:12">
      <c r="H354">
        <v>205</v>
      </c>
      <c r="I354" s="2">
        <f t="shared" si="23"/>
        <v>32315.470414929863</v>
      </c>
      <c r="J354">
        <f t="shared" ref="J354:J389" si="24">L353*$F$149/12</f>
        <v>5908.8835826181466</v>
      </c>
      <c r="K354" s="2">
        <f t="shared" ref="K354:K389" si="25">I354-J354</f>
        <v>26406.586832311717</v>
      </c>
      <c r="L354" s="2">
        <f t="shared" ref="L354:L389" si="26">L353-K354</f>
        <v>1024061.6056331366</v>
      </c>
    </row>
    <row r="355" spans="8:12">
      <c r="H355">
        <v>206</v>
      </c>
      <c r="I355" s="2">
        <f t="shared" si="23"/>
        <v>32315.470414929863</v>
      </c>
      <c r="J355">
        <f t="shared" si="24"/>
        <v>5760.346531686394</v>
      </c>
      <c r="K355" s="2">
        <f t="shared" si="25"/>
        <v>26555.123883243468</v>
      </c>
      <c r="L355" s="2">
        <f t="shared" si="26"/>
        <v>997506.48174989317</v>
      </c>
    </row>
    <row r="356" spans="8:12">
      <c r="H356">
        <v>207</v>
      </c>
      <c r="I356" s="2">
        <f t="shared" si="23"/>
        <v>32315.470414929863</v>
      </c>
      <c r="J356">
        <f t="shared" si="24"/>
        <v>5610.9739598431488</v>
      </c>
      <c r="K356" s="2">
        <f t="shared" si="25"/>
        <v>26704.496455086715</v>
      </c>
      <c r="L356" s="2">
        <f t="shared" si="26"/>
        <v>970801.98529480642</v>
      </c>
    </row>
    <row r="357" spans="8:12">
      <c r="H357">
        <v>208</v>
      </c>
      <c r="I357" s="2">
        <f t="shared" si="23"/>
        <v>32315.470414929863</v>
      </c>
      <c r="J357">
        <f t="shared" si="24"/>
        <v>5460.7611672832863</v>
      </c>
      <c r="K357" s="2">
        <f t="shared" si="25"/>
        <v>26854.709247646577</v>
      </c>
      <c r="L357" s="2">
        <f t="shared" si="26"/>
        <v>943947.2760471598</v>
      </c>
    </row>
    <row r="358" spans="8:12">
      <c r="H358">
        <v>209</v>
      </c>
      <c r="I358" s="2">
        <f t="shared" si="23"/>
        <v>32315.470414929863</v>
      </c>
      <c r="J358">
        <f t="shared" si="24"/>
        <v>5309.7034277652738</v>
      </c>
      <c r="K358" s="2">
        <f t="shared" si="25"/>
        <v>27005.766987164588</v>
      </c>
      <c r="L358" s="2">
        <f t="shared" si="26"/>
        <v>916941.50905999518</v>
      </c>
    </row>
    <row r="359" spans="8:12">
      <c r="H359">
        <v>210</v>
      </c>
      <c r="I359" s="2">
        <f t="shared" si="23"/>
        <v>32315.470414929863</v>
      </c>
      <c r="J359">
        <f t="shared" si="24"/>
        <v>5157.7959884624734</v>
      </c>
      <c r="K359" s="2">
        <f t="shared" si="25"/>
        <v>27157.674426467391</v>
      </c>
      <c r="L359" s="2">
        <f t="shared" si="26"/>
        <v>889783.83463352779</v>
      </c>
    </row>
    <row r="360" spans="8:12">
      <c r="H360">
        <v>211</v>
      </c>
      <c r="I360" s="2">
        <f t="shared" si="23"/>
        <v>32315.470414929863</v>
      </c>
      <c r="J360">
        <f t="shared" si="24"/>
        <v>5005.0340698135942</v>
      </c>
      <c r="K360" s="2">
        <f t="shared" si="25"/>
        <v>27310.436345116268</v>
      </c>
      <c r="L360" s="2">
        <f t="shared" si="26"/>
        <v>862473.39828841155</v>
      </c>
    </row>
    <row r="361" spans="8:12">
      <c r="H361">
        <v>212</v>
      </c>
      <c r="I361" s="2">
        <f t="shared" si="23"/>
        <v>32315.470414929863</v>
      </c>
      <c r="J361">
        <f t="shared" si="24"/>
        <v>4851.4128653723155</v>
      </c>
      <c r="K361" s="2">
        <f t="shared" si="25"/>
        <v>27464.057549557547</v>
      </c>
      <c r="L361" s="2">
        <f t="shared" si="26"/>
        <v>835009.34073885402</v>
      </c>
    </row>
    <row r="362" spans="8:12">
      <c r="H362">
        <v>213</v>
      </c>
      <c r="I362" s="2">
        <f t="shared" si="23"/>
        <v>32315.470414929863</v>
      </c>
      <c r="J362">
        <f t="shared" si="24"/>
        <v>4696.927541656054</v>
      </c>
      <c r="K362" s="2">
        <f t="shared" si="25"/>
        <v>27618.542873273807</v>
      </c>
      <c r="L362" s="2">
        <f t="shared" si="26"/>
        <v>807390.79786558019</v>
      </c>
    </row>
    <row r="363" spans="8:12">
      <c r="H363">
        <v>214</v>
      </c>
      <c r="I363" s="2">
        <f t="shared" si="23"/>
        <v>32315.470414929863</v>
      </c>
      <c r="J363">
        <f t="shared" si="24"/>
        <v>4541.5732379938891</v>
      </c>
      <c r="K363" s="2">
        <f t="shared" si="25"/>
        <v>27773.897176935974</v>
      </c>
      <c r="L363" s="2">
        <f t="shared" si="26"/>
        <v>779616.90068864427</v>
      </c>
    </row>
    <row r="364" spans="8:12">
      <c r="H364">
        <v>215</v>
      </c>
      <c r="I364" s="2">
        <f t="shared" si="23"/>
        <v>32315.470414929863</v>
      </c>
      <c r="J364">
        <f t="shared" si="24"/>
        <v>4385.3450663736248</v>
      </c>
      <c r="K364" s="2">
        <f t="shared" si="25"/>
        <v>27930.125348556237</v>
      </c>
      <c r="L364" s="2">
        <f t="shared" si="26"/>
        <v>751686.77534008806</v>
      </c>
    </row>
    <row r="365" spans="8:12">
      <c r="H365">
        <v>216</v>
      </c>
      <c r="I365" s="2">
        <f t="shared" si="23"/>
        <v>32315.470414929863</v>
      </c>
      <c r="J365">
        <f t="shared" si="24"/>
        <v>4228.2381112879957</v>
      </c>
      <c r="K365" s="2">
        <f t="shared" si="25"/>
        <v>28087.232303641867</v>
      </c>
      <c r="L365" s="2">
        <f t="shared" si="26"/>
        <v>723599.54303644621</v>
      </c>
    </row>
    <row r="366" spans="8:12">
      <c r="H366">
        <v>217</v>
      </c>
      <c r="I366" s="2">
        <f t="shared" si="23"/>
        <v>32315.470414929863</v>
      </c>
      <c r="J366">
        <f t="shared" si="24"/>
        <v>4070.2474295800098</v>
      </c>
      <c r="K366" s="2">
        <f t="shared" si="25"/>
        <v>28245.222985349854</v>
      </c>
      <c r="L366" s="2">
        <f t="shared" si="26"/>
        <v>695354.32005109638</v>
      </c>
    </row>
    <row r="367" spans="8:12">
      <c r="H367">
        <v>218</v>
      </c>
      <c r="I367" s="2">
        <f t="shared" si="23"/>
        <v>32315.470414929863</v>
      </c>
      <c r="J367">
        <f t="shared" si="24"/>
        <v>3911.3680502874176</v>
      </c>
      <c r="K367" s="2">
        <f t="shared" si="25"/>
        <v>28404.102364642444</v>
      </c>
      <c r="L367" s="2">
        <f t="shared" si="26"/>
        <v>666950.21768645395</v>
      </c>
    </row>
    <row r="368" spans="8:12">
      <c r="H368">
        <v>219</v>
      </c>
      <c r="I368" s="2">
        <f t="shared" si="23"/>
        <v>32315.470414929863</v>
      </c>
      <c r="J368">
        <f t="shared" si="24"/>
        <v>3751.5949744863033</v>
      </c>
      <c r="K368" s="2">
        <f t="shared" si="25"/>
        <v>28563.87544044356</v>
      </c>
      <c r="L368" s="2">
        <f t="shared" si="26"/>
        <v>638386.34224601043</v>
      </c>
    </row>
    <row r="369" spans="8:12">
      <c r="H369">
        <v>220</v>
      </c>
      <c r="I369" s="2">
        <f t="shared" si="23"/>
        <v>32315.470414929863</v>
      </c>
      <c r="J369">
        <f t="shared" si="24"/>
        <v>3590.9231751338089</v>
      </c>
      <c r="K369" s="2">
        <f t="shared" si="25"/>
        <v>28724.547239796055</v>
      </c>
      <c r="L369" s="2">
        <f t="shared" si="26"/>
        <v>609661.79500621441</v>
      </c>
    </row>
    <row r="370" spans="8:12">
      <c r="H370">
        <v>221</v>
      </c>
      <c r="I370" s="2">
        <f t="shared" si="23"/>
        <v>32315.470414929863</v>
      </c>
      <c r="J370">
        <f t="shared" si="24"/>
        <v>3429.3475969099563</v>
      </c>
      <c r="K370" s="2">
        <f t="shared" si="25"/>
        <v>28886.122818019907</v>
      </c>
      <c r="L370" s="2">
        <f t="shared" si="26"/>
        <v>580775.67218819447</v>
      </c>
    </row>
    <row r="371" spans="8:12">
      <c r="H371">
        <v>222</v>
      </c>
      <c r="I371" s="2">
        <f t="shared" si="23"/>
        <v>32315.470414929863</v>
      </c>
      <c r="J371">
        <f t="shared" si="24"/>
        <v>3266.8631560585941</v>
      </c>
      <c r="K371" s="2">
        <f t="shared" si="25"/>
        <v>29048.60725887127</v>
      </c>
      <c r="L371" s="2">
        <f t="shared" si="26"/>
        <v>551727.06492932315</v>
      </c>
    </row>
    <row r="372" spans="8:12">
      <c r="H372">
        <v>223</v>
      </c>
      <c r="I372" s="2">
        <f t="shared" si="23"/>
        <v>32315.470414929863</v>
      </c>
      <c r="J372">
        <f t="shared" si="24"/>
        <v>3103.4647402274427</v>
      </c>
      <c r="K372" s="2">
        <f t="shared" si="25"/>
        <v>29212.005674702421</v>
      </c>
      <c r="L372" s="2">
        <f t="shared" si="26"/>
        <v>522515.05925462075</v>
      </c>
    </row>
    <row r="373" spans="8:12">
      <c r="H373">
        <v>224</v>
      </c>
      <c r="I373" s="2">
        <f t="shared" si="23"/>
        <v>32315.470414929863</v>
      </c>
      <c r="J373">
        <f t="shared" si="24"/>
        <v>2939.1472083072422</v>
      </c>
      <c r="K373" s="2">
        <f t="shared" si="25"/>
        <v>29376.323206622619</v>
      </c>
      <c r="L373" s="2">
        <f t="shared" si="26"/>
        <v>493138.73604799813</v>
      </c>
    </row>
    <row r="374" spans="8:12">
      <c r="H374">
        <v>225</v>
      </c>
      <c r="I374" s="2">
        <f t="shared" si="23"/>
        <v>32315.470414929863</v>
      </c>
      <c r="J374">
        <f t="shared" si="24"/>
        <v>2773.9053902699893</v>
      </c>
      <c r="K374" s="2">
        <f t="shared" si="25"/>
        <v>29541.565024659874</v>
      </c>
      <c r="L374" s="2">
        <f t="shared" si="26"/>
        <v>463597.17102333828</v>
      </c>
    </row>
    <row r="375" spans="8:12">
      <c r="H375">
        <v>226</v>
      </c>
      <c r="I375" s="2">
        <f t="shared" si="23"/>
        <v>32315.470414929863</v>
      </c>
      <c r="J375">
        <f t="shared" si="24"/>
        <v>2607.7340870062781</v>
      </c>
      <c r="K375" s="2">
        <f t="shared" si="25"/>
        <v>29707.736327923587</v>
      </c>
      <c r="L375" s="2">
        <f t="shared" si="26"/>
        <v>433889.43469541467</v>
      </c>
    </row>
    <row r="376" spans="8:12">
      <c r="H376">
        <v>227</v>
      </c>
      <c r="I376" s="2">
        <f t="shared" si="23"/>
        <v>32315.470414929863</v>
      </c>
      <c r="J376">
        <f t="shared" si="24"/>
        <v>2440.6280701617075</v>
      </c>
      <c r="K376" s="2">
        <f t="shared" si="25"/>
        <v>29874.842344768156</v>
      </c>
      <c r="L376" s="2">
        <f t="shared" si="26"/>
        <v>404014.5923506465</v>
      </c>
    </row>
    <row r="377" spans="8:12">
      <c r="H377">
        <v>228</v>
      </c>
      <c r="I377" s="2">
        <f t="shared" si="23"/>
        <v>32315.470414929863</v>
      </c>
      <c r="J377">
        <f t="shared" si="24"/>
        <v>2272.5820819723867</v>
      </c>
      <c r="K377" s="2">
        <f t="shared" si="25"/>
        <v>30042.888332957475</v>
      </c>
      <c r="L377" s="2">
        <f t="shared" si="26"/>
        <v>373971.70401768904</v>
      </c>
    </row>
    <row r="378" spans="8:12">
      <c r="H378">
        <v>229</v>
      </c>
      <c r="I378" s="2">
        <f t="shared" si="23"/>
        <v>32315.470414929863</v>
      </c>
      <c r="J378">
        <f t="shared" si="24"/>
        <v>2103.590835099501</v>
      </c>
      <c r="K378" s="2">
        <f t="shared" si="25"/>
        <v>30211.879579830362</v>
      </c>
      <c r="L378" s="2">
        <f t="shared" si="26"/>
        <v>343759.82443785865</v>
      </c>
    </row>
    <row r="379" spans="8:12">
      <c r="H379">
        <v>230</v>
      </c>
      <c r="I379" s="2">
        <f t="shared" si="23"/>
        <v>32315.470414929863</v>
      </c>
      <c r="J379">
        <f t="shared" si="24"/>
        <v>1933.6490124629552</v>
      </c>
      <c r="K379" s="2">
        <f t="shared" si="25"/>
        <v>30381.821402466907</v>
      </c>
      <c r="L379" s="2">
        <f t="shared" si="26"/>
        <v>313378.00303539174</v>
      </c>
    </row>
    <row r="380" spans="8:12">
      <c r="H380">
        <v>231</v>
      </c>
      <c r="I380" s="2">
        <f t="shared" si="23"/>
        <v>32315.470414929863</v>
      </c>
      <c r="J380">
        <f t="shared" si="24"/>
        <v>1762.7512670740787</v>
      </c>
      <c r="K380" s="2">
        <f t="shared" si="25"/>
        <v>30552.719147855783</v>
      </c>
      <c r="L380" s="2">
        <f t="shared" si="26"/>
        <v>282825.28388753597</v>
      </c>
    </row>
    <row r="381" spans="8:12">
      <c r="H381">
        <v>232</v>
      </c>
      <c r="I381" s="2">
        <f t="shared" si="23"/>
        <v>32315.470414929863</v>
      </c>
      <c r="J381">
        <f t="shared" si="24"/>
        <v>1590.8922218673899</v>
      </c>
      <c r="K381" s="2">
        <f t="shared" si="25"/>
        <v>30724.578193062473</v>
      </c>
      <c r="L381" s="2">
        <f t="shared" si="26"/>
        <v>252100.70569447349</v>
      </c>
    </row>
    <row r="382" spans="8:12">
      <c r="H382">
        <v>233</v>
      </c>
      <c r="I382" s="2">
        <f t="shared" si="23"/>
        <v>32315.470414929863</v>
      </c>
      <c r="J382">
        <f t="shared" si="24"/>
        <v>1418.0664695314135</v>
      </c>
      <c r="K382" s="2">
        <f t="shared" si="25"/>
        <v>30897.403945398451</v>
      </c>
      <c r="L382" s="2">
        <f t="shared" si="26"/>
        <v>221203.30174907504</v>
      </c>
    </row>
    <row r="383" spans="8:12">
      <c r="H383">
        <v>234</v>
      </c>
      <c r="I383" s="2">
        <f t="shared" si="23"/>
        <v>32315.470414929863</v>
      </c>
      <c r="J383">
        <f t="shared" si="24"/>
        <v>1244.2685723385473</v>
      </c>
      <c r="K383" s="2">
        <f t="shared" si="25"/>
        <v>31071.201842591316</v>
      </c>
      <c r="L383" s="2">
        <f t="shared" si="26"/>
        <v>190132.09990648372</v>
      </c>
    </row>
    <row r="384" spans="8:12">
      <c r="H384">
        <v>235</v>
      </c>
      <c r="I384" s="2">
        <f t="shared" si="23"/>
        <v>32315.470414929863</v>
      </c>
      <c r="J384">
        <f t="shared" si="24"/>
        <v>1069.493061973971</v>
      </c>
      <c r="K384" s="2">
        <f t="shared" si="25"/>
        <v>31245.977352955892</v>
      </c>
      <c r="L384" s="2">
        <f t="shared" si="26"/>
        <v>158886.12255352782</v>
      </c>
    </row>
    <row r="385" spans="8:12">
      <c r="H385">
        <v>236</v>
      </c>
      <c r="I385" s="2">
        <f t="shared" si="23"/>
        <v>32315.470414929863</v>
      </c>
      <c r="J385">
        <f t="shared" si="24"/>
        <v>893.73443936359399</v>
      </c>
      <c r="K385" s="2">
        <f t="shared" si="25"/>
        <v>31421.735975566269</v>
      </c>
      <c r="L385" s="2">
        <f t="shared" si="26"/>
        <v>127464.38657796156</v>
      </c>
    </row>
    <row r="386" spans="8:12">
      <c r="H386">
        <v>237</v>
      </c>
      <c r="I386" s="2">
        <f t="shared" si="23"/>
        <v>32315.470414929863</v>
      </c>
      <c r="J386">
        <f t="shared" si="24"/>
        <v>716.98717450103379</v>
      </c>
      <c r="K386" s="2">
        <f t="shared" si="25"/>
        <v>31598.483240428828</v>
      </c>
      <c r="L386" s="2">
        <f t="shared" si="26"/>
        <v>95865.903337532727</v>
      </c>
    </row>
    <row r="387" spans="8:12">
      <c r="H387">
        <v>238</v>
      </c>
      <c r="I387" s="2">
        <f t="shared" si="23"/>
        <v>32315.470414929863</v>
      </c>
      <c r="J387">
        <f t="shared" si="24"/>
        <v>539.24570627362164</v>
      </c>
      <c r="K387" s="2">
        <f t="shared" si="25"/>
        <v>31776.224708656242</v>
      </c>
      <c r="L387" s="2">
        <f t="shared" si="26"/>
        <v>64089.678628876485</v>
      </c>
    </row>
    <row r="388" spans="8:12">
      <c r="H388">
        <v>239</v>
      </c>
      <c r="I388" s="2">
        <f t="shared" si="23"/>
        <v>32315.470414929863</v>
      </c>
      <c r="J388">
        <f t="shared" si="24"/>
        <v>360.50444228743027</v>
      </c>
      <c r="K388" s="2">
        <f t="shared" si="25"/>
        <v>31954.965972642432</v>
      </c>
      <c r="L388" s="2">
        <f t="shared" si="26"/>
        <v>32134.712656234053</v>
      </c>
    </row>
    <row r="389" spans="8:12">
      <c r="H389">
        <v>240</v>
      </c>
      <c r="I389" s="2">
        <f t="shared" si="23"/>
        <v>32315.470414929863</v>
      </c>
      <c r="J389">
        <f t="shared" si="24"/>
        <v>180.75775869131655</v>
      </c>
      <c r="K389" s="2">
        <f t="shared" si="25"/>
        <v>32134.712656238546</v>
      </c>
      <c r="L389" s="2">
        <f t="shared" si="26"/>
        <v>-4.4929038267582655E-9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H10:S194"/>
  <sheetViews>
    <sheetView showGridLines="0" tabSelected="1" topLeftCell="F1" zoomScale="90" zoomScaleNormal="90" workbookViewId="0">
      <selection activeCell="G3" sqref="G3"/>
    </sheetView>
  </sheetViews>
  <sheetFormatPr defaultRowHeight="15"/>
  <cols>
    <col min="8" max="8" width="16" customWidth="1"/>
    <col min="9" max="9" width="13.7109375" bestFit="1" customWidth="1"/>
    <col min="11" max="11" width="13" bestFit="1" customWidth="1"/>
    <col min="12" max="12" width="14.5703125" bestFit="1" customWidth="1"/>
    <col min="14" max="14" width="11.28515625" bestFit="1" customWidth="1"/>
    <col min="16" max="16" width="11.28515625" bestFit="1" customWidth="1"/>
    <col min="17" max="17" width="14.140625" bestFit="1" customWidth="1"/>
    <col min="19" max="19" width="11.28515625" bestFit="1" customWidth="1"/>
  </cols>
  <sheetData>
    <row r="10" spans="8:17">
      <c r="H10" s="9" t="s">
        <v>19</v>
      </c>
      <c r="I10" s="9">
        <v>2500000</v>
      </c>
    </row>
    <row r="11" spans="8:17">
      <c r="H11" s="9" t="s">
        <v>4</v>
      </c>
      <c r="I11" s="10">
        <v>0.1</v>
      </c>
    </row>
    <row r="12" spans="8:17">
      <c r="H12" s="9" t="s">
        <v>3</v>
      </c>
      <c r="I12" s="9">
        <v>15</v>
      </c>
      <c r="K12" s="7"/>
      <c r="L12" s="7"/>
      <c r="M12" s="7" t="s">
        <v>14</v>
      </c>
      <c r="N12" s="7" t="s">
        <v>7</v>
      </c>
      <c r="O12" s="7" t="s">
        <v>15</v>
      </c>
      <c r="P12" s="7" t="s">
        <v>16</v>
      </c>
      <c r="Q12" s="7" t="s">
        <v>17</v>
      </c>
    </row>
    <row r="13" spans="8:17">
      <c r="H13" s="9" t="s">
        <v>7</v>
      </c>
      <c r="I13" s="11">
        <f>PMT(I11/12,I12*12,I10,0,0)</f>
        <v>-26865.127942702904</v>
      </c>
      <c r="K13" s="12"/>
      <c r="L13" s="12" t="s">
        <v>22</v>
      </c>
      <c r="M13" s="12"/>
      <c r="N13" s="12"/>
      <c r="O13" s="12"/>
      <c r="P13" s="12"/>
      <c r="Q13" s="12">
        <f>I10</f>
        <v>2500000</v>
      </c>
    </row>
    <row r="14" spans="8:17">
      <c r="H14" s="9"/>
      <c r="I14" s="9"/>
      <c r="K14" s="12"/>
      <c r="L14" s="13">
        <v>44287</v>
      </c>
      <c r="M14" s="12">
        <v>1</v>
      </c>
      <c r="N14" s="14">
        <f>-$I$13</f>
        <v>26865.127942702904</v>
      </c>
      <c r="O14" s="12">
        <f>Q13*$I$11/12</f>
        <v>20833.333333333332</v>
      </c>
      <c r="P14" s="14">
        <f>N14-O14</f>
        <v>6031.7946093695718</v>
      </c>
      <c r="Q14" s="14">
        <f>Q13-P14</f>
        <v>2493968.2053906303</v>
      </c>
    </row>
    <row r="15" spans="8:17">
      <c r="K15" s="12"/>
      <c r="L15" s="13">
        <v>44317</v>
      </c>
      <c r="M15" s="12">
        <v>2</v>
      </c>
      <c r="N15" s="14">
        <f t="shared" ref="N15:N78" si="0">-$I$13</f>
        <v>26865.127942702904</v>
      </c>
      <c r="O15" s="12">
        <f t="shared" ref="O15:O78" si="1">Q14*$I$11/12</f>
        <v>20783.068378255255</v>
      </c>
      <c r="P15" s="14">
        <f t="shared" ref="P15:P78" si="2">N15-O15</f>
        <v>6082.0595644476489</v>
      </c>
      <c r="Q15" s="14">
        <f t="shared" ref="Q15:Q78" si="3">Q14-P15</f>
        <v>2487886.1458261828</v>
      </c>
    </row>
    <row r="16" spans="8:17">
      <c r="K16" s="12"/>
      <c r="L16" s="13">
        <v>44348</v>
      </c>
      <c r="M16" s="12">
        <v>3</v>
      </c>
      <c r="N16" s="14">
        <f t="shared" si="0"/>
        <v>26865.127942702904</v>
      </c>
      <c r="O16" s="12">
        <f t="shared" si="1"/>
        <v>20732.384548551523</v>
      </c>
      <c r="P16" s="14">
        <f t="shared" si="2"/>
        <v>6132.7433941513809</v>
      </c>
      <c r="Q16" s="14">
        <f t="shared" si="3"/>
        <v>2481753.4024320315</v>
      </c>
    </row>
    <row r="17" spans="8:19">
      <c r="K17" s="12"/>
      <c r="L17" s="13">
        <v>44378</v>
      </c>
      <c r="M17" s="12">
        <v>4</v>
      </c>
      <c r="N17" s="14">
        <f t="shared" si="0"/>
        <v>26865.127942702904</v>
      </c>
      <c r="O17" s="12">
        <f t="shared" si="1"/>
        <v>20681.278353600264</v>
      </c>
      <c r="P17" s="14">
        <f t="shared" si="2"/>
        <v>6183.8495891026396</v>
      </c>
      <c r="Q17" s="14">
        <f t="shared" si="3"/>
        <v>2475569.552842929</v>
      </c>
    </row>
    <row r="18" spans="8:19">
      <c r="K18" s="12"/>
      <c r="L18" s="13">
        <v>44409</v>
      </c>
      <c r="M18" s="12">
        <v>5</v>
      </c>
      <c r="N18" s="14">
        <f t="shared" si="0"/>
        <v>26865.127942702904</v>
      </c>
      <c r="O18" s="12">
        <f t="shared" si="1"/>
        <v>20629.746273691078</v>
      </c>
      <c r="P18" s="14">
        <f t="shared" si="2"/>
        <v>6235.3816690118256</v>
      </c>
      <c r="Q18" s="14">
        <f t="shared" si="3"/>
        <v>2469334.1711739171</v>
      </c>
    </row>
    <row r="19" spans="8:19">
      <c r="K19" s="12"/>
      <c r="L19" s="13">
        <v>44440</v>
      </c>
      <c r="M19" s="12">
        <v>6</v>
      </c>
      <c r="N19" s="14">
        <f t="shared" si="0"/>
        <v>26865.127942702904</v>
      </c>
      <c r="O19" s="12">
        <f t="shared" si="1"/>
        <v>20577.784759782644</v>
      </c>
      <c r="P19" s="14">
        <f t="shared" si="2"/>
        <v>6287.34318292026</v>
      </c>
      <c r="Q19" s="14">
        <f t="shared" si="3"/>
        <v>2463046.8279909967</v>
      </c>
    </row>
    <row r="20" spans="8:19">
      <c r="I20" s="1"/>
      <c r="K20" s="12"/>
      <c r="L20" s="13">
        <v>44470</v>
      </c>
      <c r="M20" s="12">
        <v>7</v>
      </c>
      <c r="N20" s="14">
        <f t="shared" si="0"/>
        <v>26865.127942702904</v>
      </c>
      <c r="O20" s="12">
        <f t="shared" si="1"/>
        <v>20525.390233258306</v>
      </c>
      <c r="P20" s="14">
        <f t="shared" si="2"/>
        <v>6339.7377094445983</v>
      </c>
      <c r="Q20" s="14">
        <f t="shared" si="3"/>
        <v>2456707.0902815522</v>
      </c>
    </row>
    <row r="21" spans="8:19">
      <c r="H21" s="6"/>
      <c r="I21" s="1"/>
      <c r="K21" s="12"/>
      <c r="L21" s="13">
        <v>44501</v>
      </c>
      <c r="M21" s="12">
        <v>8</v>
      </c>
      <c r="N21" s="14">
        <f t="shared" si="0"/>
        <v>26865.127942702904</v>
      </c>
      <c r="O21" s="12">
        <f t="shared" si="1"/>
        <v>20472.559085679601</v>
      </c>
      <c r="P21" s="14">
        <f t="shared" si="2"/>
        <v>6392.5688570233033</v>
      </c>
      <c r="Q21" s="14">
        <f t="shared" si="3"/>
        <v>2450314.5214245287</v>
      </c>
    </row>
    <row r="22" spans="8:19">
      <c r="K22" s="12"/>
      <c r="L22" s="13">
        <v>44531</v>
      </c>
      <c r="M22" s="12">
        <v>9</v>
      </c>
      <c r="N22" s="14">
        <f t="shared" si="0"/>
        <v>26865.127942702904</v>
      </c>
      <c r="O22" s="12">
        <f t="shared" si="1"/>
        <v>20419.287678537741</v>
      </c>
      <c r="P22" s="14">
        <f t="shared" si="2"/>
        <v>6445.8402641651628</v>
      </c>
      <c r="Q22" s="14">
        <f t="shared" si="3"/>
        <v>2443868.6811603634</v>
      </c>
    </row>
    <row r="23" spans="8:19">
      <c r="K23" s="12"/>
      <c r="L23" s="13">
        <v>44562</v>
      </c>
      <c r="M23" s="12">
        <v>10</v>
      </c>
      <c r="N23" s="14">
        <f t="shared" si="0"/>
        <v>26865.127942702904</v>
      </c>
      <c r="O23" s="12">
        <f t="shared" si="1"/>
        <v>20365.57234300303</v>
      </c>
      <c r="P23" s="14">
        <f t="shared" si="2"/>
        <v>6499.5555996998737</v>
      </c>
      <c r="Q23" s="14">
        <f t="shared" si="3"/>
        <v>2437369.1255606636</v>
      </c>
    </row>
    <row r="24" spans="8:19">
      <c r="K24" s="12"/>
      <c r="L24" s="13">
        <v>44593</v>
      </c>
      <c r="M24" s="12">
        <v>11</v>
      </c>
      <c r="N24" s="14">
        <f t="shared" si="0"/>
        <v>26865.127942702904</v>
      </c>
      <c r="O24" s="12">
        <f t="shared" si="1"/>
        <v>20311.409379672197</v>
      </c>
      <c r="P24" s="14">
        <f t="shared" si="2"/>
        <v>6553.7185630307067</v>
      </c>
      <c r="Q24" s="14">
        <f t="shared" si="3"/>
        <v>2430815.4069976332</v>
      </c>
    </row>
    <row r="25" spans="8:19">
      <c r="K25" s="12"/>
      <c r="L25" s="13">
        <v>44621</v>
      </c>
      <c r="M25" s="12">
        <v>12</v>
      </c>
      <c r="N25" s="14">
        <f t="shared" si="0"/>
        <v>26865.127942702904</v>
      </c>
      <c r="O25" s="12">
        <f t="shared" si="1"/>
        <v>20256.795058313612</v>
      </c>
      <c r="P25" s="14">
        <f t="shared" si="2"/>
        <v>6608.3328843892923</v>
      </c>
      <c r="Q25" s="14">
        <f t="shared" si="3"/>
        <v>2424207.0741132437</v>
      </c>
      <c r="R25">
        <f>SUM(O14:O25)</f>
        <v>246588.60942567859</v>
      </c>
      <c r="S25" s="2">
        <f>SUM(P14:P25)</f>
        <v>75792.925886756275</v>
      </c>
    </row>
    <row r="26" spans="8:19">
      <c r="K26" s="12"/>
      <c r="L26" s="13">
        <v>44652</v>
      </c>
      <c r="M26" s="12">
        <v>13</v>
      </c>
      <c r="N26" s="14">
        <f t="shared" si="0"/>
        <v>26865.127942702904</v>
      </c>
      <c r="O26" s="12">
        <f t="shared" si="1"/>
        <v>20201.725617610366</v>
      </c>
      <c r="P26" s="14">
        <f t="shared" si="2"/>
        <v>6663.4023250925384</v>
      </c>
      <c r="Q26" s="14">
        <f t="shared" si="3"/>
        <v>2417543.6717881514</v>
      </c>
    </row>
    <row r="27" spans="8:19">
      <c r="K27" s="12"/>
      <c r="L27" s="13">
        <v>44682</v>
      </c>
      <c r="M27" s="12">
        <v>14</v>
      </c>
      <c r="N27" s="14">
        <f t="shared" si="0"/>
        <v>26865.127942702904</v>
      </c>
      <c r="O27" s="12">
        <f t="shared" si="1"/>
        <v>20146.197264901264</v>
      </c>
      <c r="P27" s="14">
        <f t="shared" si="2"/>
        <v>6718.9306778016398</v>
      </c>
      <c r="Q27" s="14">
        <f t="shared" si="3"/>
        <v>2410824.7411103495</v>
      </c>
    </row>
    <row r="28" spans="8:19">
      <c r="K28" s="12"/>
      <c r="L28" s="13">
        <v>44713</v>
      </c>
      <c r="M28" s="12">
        <v>15</v>
      </c>
      <c r="N28" s="14">
        <f t="shared" si="0"/>
        <v>26865.127942702904</v>
      </c>
      <c r="O28" s="12">
        <f t="shared" si="1"/>
        <v>20090.206175919582</v>
      </c>
      <c r="P28" s="14">
        <f t="shared" si="2"/>
        <v>6774.9217667833218</v>
      </c>
      <c r="Q28" s="14">
        <f t="shared" si="3"/>
        <v>2404049.8193435664</v>
      </c>
    </row>
    <row r="29" spans="8:19">
      <c r="K29" s="12"/>
      <c r="L29" s="13">
        <v>44743</v>
      </c>
      <c r="M29" s="12">
        <v>16</v>
      </c>
      <c r="N29" s="14">
        <f t="shared" si="0"/>
        <v>26865.127942702904</v>
      </c>
      <c r="O29" s="12">
        <f t="shared" si="1"/>
        <v>20033.748494529722</v>
      </c>
      <c r="P29" s="14">
        <f t="shared" si="2"/>
        <v>6831.379448173182</v>
      </c>
      <c r="Q29" s="14">
        <f t="shared" si="3"/>
        <v>2397218.4398953933</v>
      </c>
    </row>
    <row r="30" spans="8:19">
      <c r="K30" s="12"/>
      <c r="L30" s="13">
        <v>44774</v>
      </c>
      <c r="M30" s="12">
        <v>17</v>
      </c>
      <c r="N30" s="14">
        <f t="shared" si="0"/>
        <v>26865.127942702904</v>
      </c>
      <c r="O30" s="12">
        <f t="shared" si="1"/>
        <v>19976.820332461612</v>
      </c>
      <c r="P30" s="14">
        <f t="shared" si="2"/>
        <v>6888.3076102412924</v>
      </c>
      <c r="Q30" s="14">
        <f t="shared" si="3"/>
        <v>2390330.1322851521</v>
      </c>
    </row>
    <row r="31" spans="8:19">
      <c r="K31" s="12"/>
      <c r="L31" s="13">
        <v>44805</v>
      </c>
      <c r="M31" s="12">
        <v>18</v>
      </c>
      <c r="N31" s="14">
        <f t="shared" si="0"/>
        <v>26865.127942702904</v>
      </c>
      <c r="O31" s="12">
        <f t="shared" si="1"/>
        <v>19919.417769042935</v>
      </c>
      <c r="P31" s="14">
        <f t="shared" si="2"/>
        <v>6945.7101736599689</v>
      </c>
      <c r="Q31" s="14">
        <f t="shared" si="3"/>
        <v>2383384.4221114921</v>
      </c>
    </row>
    <row r="32" spans="8:19">
      <c r="K32" s="12"/>
      <c r="L32" s="13">
        <v>44835</v>
      </c>
      <c r="M32" s="12">
        <v>19</v>
      </c>
      <c r="N32" s="14">
        <f t="shared" si="0"/>
        <v>26865.127942702904</v>
      </c>
      <c r="O32" s="12">
        <f t="shared" si="1"/>
        <v>19861.536850929104</v>
      </c>
      <c r="P32" s="14">
        <f t="shared" si="2"/>
        <v>7003.5910917738001</v>
      </c>
      <c r="Q32" s="14">
        <f t="shared" si="3"/>
        <v>2376380.8310197182</v>
      </c>
    </row>
    <row r="33" spans="9:19">
      <c r="K33" s="12"/>
      <c r="L33" s="13">
        <v>44866</v>
      </c>
      <c r="M33" s="12">
        <v>20</v>
      </c>
      <c r="N33" s="14">
        <f t="shared" si="0"/>
        <v>26865.127942702904</v>
      </c>
      <c r="O33" s="12">
        <f t="shared" si="1"/>
        <v>19803.173591830986</v>
      </c>
      <c r="P33" s="14">
        <f t="shared" si="2"/>
        <v>7061.954350871918</v>
      </c>
      <c r="Q33" s="14">
        <f t="shared" si="3"/>
        <v>2369318.8766688462</v>
      </c>
    </row>
    <row r="34" spans="9:19">
      <c r="K34" s="12"/>
      <c r="L34" s="13">
        <v>44896</v>
      </c>
      <c r="M34" s="12">
        <v>21</v>
      </c>
      <c r="N34" s="14">
        <f t="shared" si="0"/>
        <v>26865.127942702904</v>
      </c>
      <c r="O34" s="12">
        <f t="shared" si="1"/>
        <v>19744.323972240385</v>
      </c>
      <c r="P34" s="14">
        <f t="shared" si="2"/>
        <v>7120.8039704625189</v>
      </c>
      <c r="Q34" s="14">
        <f t="shared" si="3"/>
        <v>2362198.0726983836</v>
      </c>
    </row>
    <row r="35" spans="9:19">
      <c r="K35" s="12"/>
      <c r="L35" s="13">
        <v>44927</v>
      </c>
      <c r="M35" s="12">
        <v>22</v>
      </c>
      <c r="N35" s="14">
        <f t="shared" si="0"/>
        <v>26865.127942702904</v>
      </c>
      <c r="O35" s="12">
        <f t="shared" si="1"/>
        <v>19684.983939153197</v>
      </c>
      <c r="P35" s="14">
        <f t="shared" si="2"/>
        <v>7180.1440035497071</v>
      </c>
      <c r="Q35" s="14">
        <f t="shared" si="3"/>
        <v>2355017.928694834</v>
      </c>
    </row>
    <row r="36" spans="9:19">
      <c r="K36" s="12"/>
      <c r="L36" s="13">
        <v>44958</v>
      </c>
      <c r="M36" s="12">
        <v>23</v>
      </c>
      <c r="N36" s="14">
        <f t="shared" si="0"/>
        <v>26865.127942702904</v>
      </c>
      <c r="O36" s="12">
        <f t="shared" si="1"/>
        <v>19625.149405790286</v>
      </c>
      <c r="P36" s="14">
        <f t="shared" si="2"/>
        <v>7239.9785369126184</v>
      </c>
      <c r="Q36" s="14">
        <f t="shared" si="3"/>
        <v>2347777.9501579213</v>
      </c>
    </row>
    <row r="37" spans="9:19">
      <c r="K37" s="12"/>
      <c r="L37" s="13">
        <v>44986</v>
      </c>
      <c r="M37" s="12">
        <v>24</v>
      </c>
      <c r="N37" s="14">
        <f t="shared" si="0"/>
        <v>26865.127942702904</v>
      </c>
      <c r="O37" s="12">
        <f t="shared" si="1"/>
        <v>19564.81625131601</v>
      </c>
      <c r="P37" s="14">
        <f t="shared" si="2"/>
        <v>7300.3116913868944</v>
      </c>
      <c r="Q37" s="14">
        <f t="shared" si="3"/>
        <v>2340477.6384665342</v>
      </c>
      <c r="R37">
        <f>SUM(O26:O37)</f>
        <v>238652.09966572543</v>
      </c>
      <c r="S37">
        <f>SUM(P26:P37)</f>
        <v>83729.435646709404</v>
      </c>
    </row>
    <row r="38" spans="9:19">
      <c r="K38" s="12"/>
      <c r="L38" s="13">
        <v>45017</v>
      </c>
      <c r="M38" s="12">
        <v>25</v>
      </c>
      <c r="N38" s="14">
        <f t="shared" si="0"/>
        <v>26865.127942702904</v>
      </c>
      <c r="O38" s="12">
        <f t="shared" si="1"/>
        <v>19503.980320554452</v>
      </c>
      <c r="P38" s="14">
        <f t="shared" si="2"/>
        <v>7361.1476221484518</v>
      </c>
      <c r="Q38" s="14">
        <f t="shared" si="3"/>
        <v>2333116.4908443857</v>
      </c>
    </row>
    <row r="39" spans="9:19">
      <c r="K39" s="12"/>
      <c r="L39" s="13">
        <v>45047</v>
      </c>
      <c r="M39" s="12">
        <v>26</v>
      </c>
      <c r="N39" s="14">
        <f t="shared" si="0"/>
        <v>26865.127942702904</v>
      </c>
      <c r="O39" s="12">
        <f t="shared" si="1"/>
        <v>19442.637423703214</v>
      </c>
      <c r="P39" s="14">
        <f t="shared" si="2"/>
        <v>7422.4905189996898</v>
      </c>
      <c r="Q39" s="14">
        <f t="shared" si="3"/>
        <v>2325694.0003253859</v>
      </c>
    </row>
    <row r="40" spans="9:19">
      <c r="K40" s="12"/>
      <c r="L40" s="13">
        <v>45078</v>
      </c>
      <c r="M40" s="12">
        <v>27</v>
      </c>
      <c r="N40" s="14">
        <f t="shared" si="0"/>
        <v>26865.127942702904</v>
      </c>
      <c r="O40" s="12">
        <f t="shared" si="1"/>
        <v>19380.783336044882</v>
      </c>
      <c r="P40" s="14">
        <f t="shared" si="2"/>
        <v>7484.3446066580218</v>
      </c>
      <c r="Q40" s="14">
        <f t="shared" si="3"/>
        <v>2318209.655718728</v>
      </c>
    </row>
    <row r="41" spans="9:19">
      <c r="K41" s="12"/>
      <c r="L41" s="13">
        <v>45108</v>
      </c>
      <c r="M41" s="12">
        <v>28</v>
      </c>
      <c r="N41" s="14">
        <f t="shared" si="0"/>
        <v>26865.127942702904</v>
      </c>
      <c r="O41" s="12">
        <f t="shared" si="1"/>
        <v>19318.413797656067</v>
      </c>
      <c r="P41" s="14">
        <f t="shared" si="2"/>
        <v>7546.7141450468371</v>
      </c>
      <c r="Q41" s="14">
        <f t="shared" si="3"/>
        <v>2310662.9415736813</v>
      </c>
    </row>
    <row r="42" spans="9:19">
      <c r="K42" s="12"/>
      <c r="L42" s="13">
        <v>45139</v>
      </c>
      <c r="M42" s="12">
        <v>29</v>
      </c>
      <c r="N42" s="14">
        <f t="shared" si="0"/>
        <v>26865.127942702904</v>
      </c>
      <c r="O42" s="12">
        <f t="shared" si="1"/>
        <v>19255.524513114011</v>
      </c>
      <c r="P42" s="14">
        <f t="shared" si="2"/>
        <v>7609.6034295888931</v>
      </c>
      <c r="Q42" s="14">
        <f t="shared" si="3"/>
        <v>2303053.3381440924</v>
      </c>
    </row>
    <row r="43" spans="9:19">
      <c r="K43" s="12"/>
      <c r="L43" s="13">
        <v>45170</v>
      </c>
      <c r="M43" s="12">
        <v>30</v>
      </c>
      <c r="N43" s="14">
        <f t="shared" si="0"/>
        <v>26865.127942702904</v>
      </c>
      <c r="O43" s="12">
        <f t="shared" si="1"/>
        <v>19192.11115120077</v>
      </c>
      <c r="P43" s="14">
        <f t="shared" si="2"/>
        <v>7673.0167915021339</v>
      </c>
      <c r="Q43" s="14">
        <f t="shared" si="3"/>
        <v>2295380.3213525903</v>
      </c>
    </row>
    <row r="44" spans="9:19">
      <c r="K44" s="12"/>
      <c r="L44" s="13">
        <v>45200</v>
      </c>
      <c r="M44" s="12">
        <v>31</v>
      </c>
      <c r="N44" s="14">
        <f t="shared" si="0"/>
        <v>26865.127942702904</v>
      </c>
      <c r="O44" s="12">
        <f t="shared" si="1"/>
        <v>19128.169344604921</v>
      </c>
      <c r="P44" s="14">
        <f t="shared" si="2"/>
        <v>7736.9585980979828</v>
      </c>
      <c r="Q44" s="14">
        <f t="shared" si="3"/>
        <v>2287643.3627544926</v>
      </c>
    </row>
    <row r="45" spans="9:19">
      <c r="K45" s="12"/>
      <c r="L45" s="13">
        <v>45231</v>
      </c>
      <c r="M45" s="12">
        <v>32</v>
      </c>
      <c r="N45" s="14">
        <f t="shared" si="0"/>
        <v>26865.127942702904</v>
      </c>
      <c r="O45" s="12">
        <f t="shared" si="1"/>
        <v>19063.69468962077</v>
      </c>
      <c r="P45" s="14">
        <f t="shared" si="2"/>
        <v>7801.4332530821339</v>
      </c>
      <c r="Q45" s="14">
        <f t="shared" si="3"/>
        <v>2279841.9295014106</v>
      </c>
    </row>
    <row r="46" spans="9:19">
      <c r="K46" s="12"/>
      <c r="L46" s="13">
        <v>45261</v>
      </c>
      <c r="M46" s="12">
        <v>33</v>
      </c>
      <c r="N46" s="14">
        <f t="shared" si="0"/>
        <v>26865.127942702904</v>
      </c>
      <c r="O46" s="12">
        <f t="shared" si="1"/>
        <v>18998.68274584509</v>
      </c>
      <c r="P46" s="14">
        <f t="shared" si="2"/>
        <v>7866.4451968578142</v>
      </c>
      <c r="Q46" s="14">
        <f t="shared" si="3"/>
        <v>2271975.4843045529</v>
      </c>
    </row>
    <row r="47" spans="9:19">
      <c r="K47" s="12"/>
      <c r="L47" s="13">
        <v>45292</v>
      </c>
      <c r="M47" s="12">
        <v>34</v>
      </c>
      <c r="N47" s="14">
        <f t="shared" si="0"/>
        <v>26865.127942702904</v>
      </c>
      <c r="O47" s="12">
        <f t="shared" si="1"/>
        <v>18933.129035871276</v>
      </c>
      <c r="P47" s="14">
        <f t="shared" si="2"/>
        <v>7931.9989068316281</v>
      </c>
      <c r="Q47" s="14">
        <f t="shared" si="3"/>
        <v>2264043.4853977212</v>
      </c>
    </row>
    <row r="48" spans="9:19">
      <c r="I48">
        <v>144</v>
      </c>
      <c r="K48" s="12"/>
      <c r="L48" s="13">
        <v>45323</v>
      </c>
      <c r="M48" s="12">
        <v>35</v>
      </c>
      <c r="N48" s="14">
        <f t="shared" si="0"/>
        <v>26865.127942702904</v>
      </c>
      <c r="O48" s="12">
        <f t="shared" si="1"/>
        <v>18867.029044981009</v>
      </c>
      <c r="P48" s="14">
        <f t="shared" si="2"/>
        <v>7998.0988977218949</v>
      </c>
      <c r="Q48" s="14">
        <f t="shared" si="3"/>
        <v>2256045.3864999991</v>
      </c>
    </row>
    <row r="49" spans="8:17">
      <c r="I49" s="5">
        <f>NPER(8%/12,-N49,Q49,0,0)</f>
        <v>122.82130922669414</v>
      </c>
      <c r="K49" s="12"/>
      <c r="L49" s="13">
        <v>45352</v>
      </c>
      <c r="M49" s="12">
        <v>36</v>
      </c>
      <c r="N49" s="14">
        <f t="shared" si="0"/>
        <v>26865.127942702904</v>
      </c>
      <c r="O49" s="12">
        <f t="shared" si="1"/>
        <v>18800.378220833325</v>
      </c>
      <c r="P49" s="14">
        <f t="shared" si="2"/>
        <v>8064.7497218695789</v>
      </c>
      <c r="Q49" s="15">
        <f t="shared" si="3"/>
        <v>2247980.6367781297</v>
      </c>
    </row>
    <row r="50" spans="8:17">
      <c r="H50" t="s">
        <v>20</v>
      </c>
      <c r="I50" s="5">
        <f>I48-I49</f>
        <v>21.17869077330586</v>
      </c>
      <c r="K50" s="14">
        <f>FV(12%/12,I50,-N46,0,0)</f>
        <v>630215.93223846261</v>
      </c>
      <c r="L50" s="13">
        <v>45383</v>
      </c>
      <c r="M50" s="12">
        <v>37</v>
      </c>
      <c r="N50" s="14">
        <f t="shared" si="0"/>
        <v>26865.127942702904</v>
      </c>
      <c r="O50" s="12">
        <f t="shared" si="1"/>
        <v>18733.171973151082</v>
      </c>
      <c r="P50" s="14">
        <f t="shared" si="2"/>
        <v>8131.9559695518219</v>
      </c>
      <c r="Q50" s="14">
        <f t="shared" si="3"/>
        <v>2239848.6808085777</v>
      </c>
    </row>
    <row r="51" spans="8:17">
      <c r="K51" s="12"/>
      <c r="L51" s="13">
        <v>45413</v>
      </c>
      <c r="M51" s="12">
        <v>38</v>
      </c>
      <c r="N51" s="14">
        <f t="shared" si="0"/>
        <v>26865.127942702904</v>
      </c>
      <c r="O51" s="12">
        <f t="shared" si="1"/>
        <v>18665.405673404817</v>
      </c>
      <c r="P51" s="14">
        <f t="shared" si="2"/>
        <v>8199.7222692980868</v>
      </c>
      <c r="Q51" s="14">
        <f t="shared" si="3"/>
        <v>2231648.9585392796</v>
      </c>
    </row>
    <row r="52" spans="8:17">
      <c r="K52" s="12"/>
      <c r="L52" s="13">
        <v>45444</v>
      </c>
      <c r="M52" s="12">
        <v>39</v>
      </c>
      <c r="N52" s="14">
        <f t="shared" si="0"/>
        <v>26865.127942702904</v>
      </c>
      <c r="O52" s="12">
        <f t="shared" si="1"/>
        <v>18597.074654493998</v>
      </c>
      <c r="P52" s="14">
        <f t="shared" si="2"/>
        <v>8268.0532882089065</v>
      </c>
      <c r="Q52" s="14">
        <f t="shared" si="3"/>
        <v>2223380.9052510709</v>
      </c>
    </row>
    <row r="53" spans="8:17">
      <c r="K53" s="12"/>
      <c r="L53" s="13">
        <v>45474</v>
      </c>
      <c r="M53" s="12">
        <v>40</v>
      </c>
      <c r="N53" s="14">
        <f t="shared" si="0"/>
        <v>26865.127942702904</v>
      </c>
      <c r="O53" s="12">
        <f t="shared" si="1"/>
        <v>18528.174210425594</v>
      </c>
      <c r="P53" s="14">
        <f t="shared" si="2"/>
        <v>8336.9537322773103</v>
      </c>
      <c r="Q53" s="14">
        <f t="shared" si="3"/>
        <v>2215043.9515187936</v>
      </c>
    </row>
    <row r="54" spans="8:17">
      <c r="H54" t="s">
        <v>21</v>
      </c>
      <c r="I54" s="2">
        <f>PMT(8%/12,144,Q49,0,0)</f>
        <v>-24333.324477214901</v>
      </c>
      <c r="K54" s="12"/>
      <c r="L54" s="13">
        <v>45505</v>
      </c>
      <c r="M54" s="12">
        <v>41</v>
      </c>
      <c r="N54" s="14">
        <f t="shared" si="0"/>
        <v>26865.127942702904</v>
      </c>
      <c r="O54" s="12">
        <f t="shared" si="1"/>
        <v>18458.699595989947</v>
      </c>
      <c r="P54" s="14">
        <f t="shared" si="2"/>
        <v>8406.4283467129571</v>
      </c>
      <c r="Q54" s="14">
        <f t="shared" si="3"/>
        <v>2206637.5231720805</v>
      </c>
    </row>
    <row r="55" spans="8:17">
      <c r="K55" s="12"/>
      <c r="L55" s="13">
        <v>45536</v>
      </c>
      <c r="M55" s="12">
        <v>42</v>
      </c>
      <c r="N55" s="14">
        <f t="shared" si="0"/>
        <v>26865.127942702904</v>
      </c>
      <c r="O55" s="12">
        <f t="shared" si="1"/>
        <v>18388.646026434006</v>
      </c>
      <c r="P55" s="14">
        <f t="shared" si="2"/>
        <v>8476.4819162688982</v>
      </c>
      <c r="Q55" s="14">
        <f t="shared" si="3"/>
        <v>2198161.0412558117</v>
      </c>
    </row>
    <row r="56" spans="8:17">
      <c r="I56" s="2">
        <f>N52+I54</f>
        <v>2531.803465488003</v>
      </c>
      <c r="K56" s="14">
        <f>FV(12%/12,144,-I56,0,0)</f>
        <v>807801.16169186588</v>
      </c>
      <c r="L56" s="13">
        <v>45566</v>
      </c>
      <c r="M56" s="12">
        <v>43</v>
      </c>
      <c r="N56" s="14">
        <f t="shared" si="0"/>
        <v>26865.127942702904</v>
      </c>
      <c r="O56" s="12">
        <f t="shared" si="1"/>
        <v>18318.008677131766</v>
      </c>
      <c r="P56" s="14">
        <f t="shared" si="2"/>
        <v>8547.1192655711384</v>
      </c>
      <c r="Q56" s="14">
        <f t="shared" si="3"/>
        <v>2189613.9219902405</v>
      </c>
    </row>
    <row r="57" spans="8:17">
      <c r="K57" s="12"/>
      <c r="L57" s="13">
        <v>45597</v>
      </c>
      <c r="M57" s="12">
        <v>44</v>
      </c>
      <c r="N57" s="14">
        <f t="shared" si="0"/>
        <v>26865.127942702904</v>
      </c>
      <c r="O57" s="12">
        <f t="shared" si="1"/>
        <v>18246.782683252004</v>
      </c>
      <c r="P57" s="14">
        <f t="shared" si="2"/>
        <v>8618.3452594508999</v>
      </c>
      <c r="Q57" s="14">
        <f t="shared" si="3"/>
        <v>2180995.5767307896</v>
      </c>
    </row>
    <row r="58" spans="8:17">
      <c r="K58" s="12"/>
      <c r="L58" s="13">
        <v>45627</v>
      </c>
      <c r="M58" s="12">
        <v>45</v>
      </c>
      <c r="N58" s="14">
        <f t="shared" si="0"/>
        <v>26865.127942702904</v>
      </c>
      <c r="O58" s="12">
        <f t="shared" si="1"/>
        <v>18174.963139423246</v>
      </c>
      <c r="P58" s="14">
        <f t="shared" si="2"/>
        <v>8690.1648032796584</v>
      </c>
      <c r="Q58" s="14">
        <f t="shared" si="3"/>
        <v>2172305.4119275101</v>
      </c>
    </row>
    <row r="59" spans="8:17">
      <c r="K59" s="12"/>
      <c r="L59" s="13">
        <v>45658</v>
      </c>
      <c r="M59" s="12">
        <v>46</v>
      </c>
      <c r="N59" s="14">
        <f t="shared" si="0"/>
        <v>26865.127942702904</v>
      </c>
      <c r="O59" s="12">
        <f t="shared" si="1"/>
        <v>18102.54509939592</v>
      </c>
      <c r="P59" s="14">
        <f t="shared" si="2"/>
        <v>8762.5828433069837</v>
      </c>
      <c r="Q59" s="14">
        <f t="shared" si="3"/>
        <v>2163542.8290842031</v>
      </c>
    </row>
    <row r="60" spans="8:17">
      <c r="K60" s="12"/>
      <c r="L60" s="13">
        <v>45689</v>
      </c>
      <c r="M60" s="12">
        <v>47</v>
      </c>
      <c r="N60" s="14">
        <f t="shared" si="0"/>
        <v>26865.127942702904</v>
      </c>
      <c r="O60" s="12">
        <f t="shared" si="1"/>
        <v>18029.523575701693</v>
      </c>
      <c r="P60" s="14">
        <f t="shared" si="2"/>
        <v>8835.6043670012114</v>
      </c>
      <c r="Q60" s="14">
        <f t="shared" si="3"/>
        <v>2154707.2247172021</v>
      </c>
    </row>
    <row r="61" spans="8:17">
      <c r="K61" s="12"/>
      <c r="L61" s="13">
        <v>45717</v>
      </c>
      <c r="M61" s="12">
        <v>48</v>
      </c>
      <c r="N61" s="14">
        <f t="shared" si="0"/>
        <v>26865.127942702904</v>
      </c>
      <c r="O61" s="12">
        <f t="shared" si="1"/>
        <v>17955.893539310018</v>
      </c>
      <c r="P61" s="14">
        <f t="shared" si="2"/>
        <v>8909.2344033928857</v>
      </c>
      <c r="Q61" s="14">
        <f t="shared" si="3"/>
        <v>2145797.9903138094</v>
      </c>
    </row>
    <row r="62" spans="8:17">
      <c r="K62" s="12"/>
      <c r="L62" s="13">
        <v>45748</v>
      </c>
      <c r="M62" s="12">
        <v>49</v>
      </c>
      <c r="N62" s="14">
        <f t="shared" si="0"/>
        <v>26865.127942702904</v>
      </c>
      <c r="O62" s="12">
        <f t="shared" si="1"/>
        <v>17881.649919281746</v>
      </c>
      <c r="P62" s="14">
        <f t="shared" si="2"/>
        <v>8983.4780234211576</v>
      </c>
      <c r="Q62" s="14">
        <f t="shared" si="3"/>
        <v>2136814.5122903883</v>
      </c>
    </row>
    <row r="63" spans="8:17">
      <c r="K63" s="12"/>
      <c r="L63" s="13">
        <v>45778</v>
      </c>
      <c r="M63" s="12">
        <v>50</v>
      </c>
      <c r="N63" s="14">
        <f t="shared" si="0"/>
        <v>26865.127942702904</v>
      </c>
      <c r="O63" s="12">
        <f t="shared" si="1"/>
        <v>17806.787602419903</v>
      </c>
      <c r="P63" s="14">
        <f t="shared" si="2"/>
        <v>9058.3403402830008</v>
      </c>
      <c r="Q63" s="14">
        <f t="shared" si="3"/>
        <v>2127756.1719501056</v>
      </c>
    </row>
    <row r="64" spans="8:17">
      <c r="K64" s="12"/>
      <c r="L64" s="13">
        <v>45809</v>
      </c>
      <c r="M64" s="12">
        <v>51</v>
      </c>
      <c r="N64" s="14">
        <f t="shared" si="0"/>
        <v>26865.127942702904</v>
      </c>
      <c r="O64" s="12">
        <f t="shared" si="1"/>
        <v>17731.301432917546</v>
      </c>
      <c r="P64" s="14">
        <f t="shared" si="2"/>
        <v>9133.8265097853582</v>
      </c>
      <c r="Q64" s="14">
        <f t="shared" si="3"/>
        <v>2118622.3454403202</v>
      </c>
    </row>
    <row r="65" spans="11:17">
      <c r="K65" s="12"/>
      <c r="L65" s="13">
        <v>45839</v>
      </c>
      <c r="M65" s="12">
        <v>52</v>
      </c>
      <c r="N65" s="14">
        <f t="shared" si="0"/>
        <v>26865.127942702904</v>
      </c>
      <c r="O65" s="12">
        <f t="shared" si="1"/>
        <v>17655.186212002667</v>
      </c>
      <c r="P65" s="14">
        <f t="shared" si="2"/>
        <v>9209.9417307002368</v>
      </c>
      <c r="Q65" s="14">
        <f t="shared" si="3"/>
        <v>2109412.4037096198</v>
      </c>
    </row>
    <row r="66" spans="11:17">
      <c r="K66" s="12"/>
      <c r="L66" s="13">
        <v>45870</v>
      </c>
      <c r="M66" s="12">
        <v>53</v>
      </c>
      <c r="N66" s="14">
        <f t="shared" si="0"/>
        <v>26865.127942702904</v>
      </c>
      <c r="O66" s="12">
        <f t="shared" si="1"/>
        <v>17578.436697580164</v>
      </c>
      <c r="P66" s="14">
        <f t="shared" si="2"/>
        <v>9286.6912451227399</v>
      </c>
      <c r="Q66" s="14">
        <f t="shared" si="3"/>
        <v>2100125.712464497</v>
      </c>
    </row>
    <row r="67" spans="11:17">
      <c r="K67" s="12"/>
      <c r="L67" s="13">
        <v>45901</v>
      </c>
      <c r="M67" s="12">
        <v>54</v>
      </c>
      <c r="N67" s="14">
        <f t="shared" si="0"/>
        <v>26865.127942702904</v>
      </c>
      <c r="O67" s="12">
        <f t="shared" si="1"/>
        <v>17501.047603870811</v>
      </c>
      <c r="P67" s="14">
        <f t="shared" si="2"/>
        <v>9364.0803388320928</v>
      </c>
      <c r="Q67" s="14">
        <f t="shared" si="3"/>
        <v>2090761.632125665</v>
      </c>
    </row>
    <row r="68" spans="11:17">
      <c r="K68" s="12"/>
      <c r="L68" s="13">
        <v>45931</v>
      </c>
      <c r="M68" s="12">
        <v>55</v>
      </c>
      <c r="N68" s="14">
        <f t="shared" si="0"/>
        <v>26865.127942702904</v>
      </c>
      <c r="O68" s="12">
        <f t="shared" si="1"/>
        <v>17423.013601047209</v>
      </c>
      <c r="P68" s="14">
        <f t="shared" si="2"/>
        <v>9442.1143416556952</v>
      </c>
      <c r="Q68" s="14">
        <f t="shared" si="3"/>
        <v>2081319.5177840092</v>
      </c>
    </row>
    <row r="69" spans="11:17">
      <c r="K69" s="12"/>
      <c r="L69" s="13">
        <v>45962</v>
      </c>
      <c r="M69" s="12">
        <v>56</v>
      </c>
      <c r="N69" s="14">
        <f t="shared" si="0"/>
        <v>26865.127942702904</v>
      </c>
      <c r="O69" s="12">
        <f t="shared" si="1"/>
        <v>17344.329314866744</v>
      </c>
      <c r="P69" s="14">
        <f t="shared" si="2"/>
        <v>9520.7986278361604</v>
      </c>
      <c r="Q69" s="14">
        <f t="shared" si="3"/>
        <v>2071798.7191561731</v>
      </c>
    </row>
    <row r="70" spans="11:17">
      <c r="K70" s="12"/>
      <c r="L70" s="13">
        <v>45992</v>
      </c>
      <c r="M70" s="12">
        <v>57</v>
      </c>
      <c r="N70" s="14">
        <f t="shared" si="0"/>
        <v>26865.127942702904</v>
      </c>
      <c r="O70" s="12">
        <f t="shared" si="1"/>
        <v>17264.989326301442</v>
      </c>
      <c r="P70" s="14">
        <f t="shared" si="2"/>
        <v>9600.1386164014621</v>
      </c>
      <c r="Q70" s="14">
        <f t="shared" si="3"/>
        <v>2062198.5805397716</v>
      </c>
    </row>
    <row r="71" spans="11:17">
      <c r="K71" s="12"/>
      <c r="L71" s="13">
        <v>46023</v>
      </c>
      <c r="M71" s="12">
        <v>58</v>
      </c>
      <c r="N71" s="14">
        <f t="shared" si="0"/>
        <v>26865.127942702904</v>
      </c>
      <c r="O71" s="12">
        <f t="shared" si="1"/>
        <v>17184.988171164765</v>
      </c>
      <c r="P71" s="14">
        <f t="shared" si="2"/>
        <v>9680.139771538139</v>
      </c>
      <c r="Q71" s="14">
        <f t="shared" si="3"/>
        <v>2052518.4407682335</v>
      </c>
    </row>
    <row r="72" spans="11:17">
      <c r="K72" s="12"/>
      <c r="L72" s="13">
        <v>46054</v>
      </c>
      <c r="M72" s="12">
        <v>59</v>
      </c>
      <c r="N72" s="14">
        <f t="shared" si="0"/>
        <v>26865.127942702904</v>
      </c>
      <c r="O72" s="12">
        <f t="shared" si="1"/>
        <v>17104.320339735281</v>
      </c>
      <c r="P72" s="14">
        <f t="shared" si="2"/>
        <v>9760.8076029676231</v>
      </c>
      <c r="Q72" s="14">
        <f t="shared" si="3"/>
        <v>2042757.6331652659</v>
      </c>
    </row>
    <row r="73" spans="11:17">
      <c r="K73" s="12"/>
      <c r="L73" s="13">
        <v>46082</v>
      </c>
      <c r="M73" s="12">
        <v>60</v>
      </c>
      <c r="N73" s="14">
        <f t="shared" si="0"/>
        <v>26865.127942702904</v>
      </c>
      <c r="O73" s="12">
        <f t="shared" si="1"/>
        <v>17022.980276377217</v>
      </c>
      <c r="P73" s="14">
        <f t="shared" si="2"/>
        <v>9842.1476663256872</v>
      </c>
      <c r="Q73" s="14">
        <f t="shared" si="3"/>
        <v>2032915.4854989401</v>
      </c>
    </row>
    <row r="74" spans="11:17">
      <c r="K74" s="12"/>
      <c r="L74" s="13">
        <v>46113</v>
      </c>
      <c r="M74" s="12">
        <v>61</v>
      </c>
      <c r="N74" s="14">
        <f t="shared" si="0"/>
        <v>26865.127942702904</v>
      </c>
      <c r="O74" s="12">
        <f t="shared" si="1"/>
        <v>16940.962379157834</v>
      </c>
      <c r="P74" s="14">
        <f t="shared" si="2"/>
        <v>9924.1655635450697</v>
      </c>
      <c r="Q74" s="14">
        <f t="shared" si="3"/>
        <v>2022991.3199353951</v>
      </c>
    </row>
    <row r="75" spans="11:17">
      <c r="K75" s="12"/>
      <c r="L75" s="13">
        <v>46143</v>
      </c>
      <c r="M75" s="12">
        <v>62</v>
      </c>
      <c r="N75" s="14">
        <f t="shared" si="0"/>
        <v>26865.127942702904</v>
      </c>
      <c r="O75" s="12">
        <f t="shared" si="1"/>
        <v>16858.260999461625</v>
      </c>
      <c r="P75" s="14">
        <f t="shared" si="2"/>
        <v>10006.866943241279</v>
      </c>
      <c r="Q75" s="14">
        <f t="shared" si="3"/>
        <v>2012984.4529921538</v>
      </c>
    </row>
    <row r="76" spans="11:17">
      <c r="K76" s="12"/>
      <c r="L76" s="13">
        <v>46174</v>
      </c>
      <c r="M76" s="12">
        <v>63</v>
      </c>
      <c r="N76" s="14">
        <f t="shared" si="0"/>
        <v>26865.127942702904</v>
      </c>
      <c r="O76" s="12">
        <f t="shared" si="1"/>
        <v>16774.870441601281</v>
      </c>
      <c r="P76" s="14">
        <f t="shared" si="2"/>
        <v>10090.257501101623</v>
      </c>
      <c r="Q76" s="14">
        <f t="shared" si="3"/>
        <v>2002894.1954910522</v>
      </c>
    </row>
    <row r="77" spans="11:17">
      <c r="K77" s="12"/>
      <c r="L77" s="13">
        <v>46204</v>
      </c>
      <c r="M77" s="12">
        <v>64</v>
      </c>
      <c r="N77" s="14">
        <f t="shared" si="0"/>
        <v>26865.127942702904</v>
      </c>
      <c r="O77" s="12">
        <f t="shared" si="1"/>
        <v>16690.784962425434</v>
      </c>
      <c r="P77" s="14">
        <f t="shared" si="2"/>
        <v>10174.34298027747</v>
      </c>
      <c r="Q77" s="14">
        <f t="shared" si="3"/>
        <v>1992719.8525107747</v>
      </c>
    </row>
    <row r="78" spans="11:17">
      <c r="K78" s="12"/>
      <c r="L78" s="13">
        <v>46235</v>
      </c>
      <c r="M78" s="12">
        <v>65</v>
      </c>
      <c r="N78" s="14">
        <f t="shared" si="0"/>
        <v>26865.127942702904</v>
      </c>
      <c r="O78" s="12">
        <f t="shared" si="1"/>
        <v>16605.998770923125</v>
      </c>
      <c r="P78" s="14">
        <f t="shared" si="2"/>
        <v>10259.129171779779</v>
      </c>
      <c r="Q78" s="14">
        <f t="shared" si="3"/>
        <v>1982460.7233389949</v>
      </c>
    </row>
    <row r="79" spans="11:17">
      <c r="K79" s="12"/>
      <c r="L79" s="13">
        <v>46266</v>
      </c>
      <c r="M79" s="12">
        <v>66</v>
      </c>
      <c r="N79" s="14">
        <f t="shared" ref="N79:N142" si="4">-$I$13</f>
        <v>26865.127942702904</v>
      </c>
      <c r="O79" s="12">
        <f t="shared" ref="O79:O142" si="5">Q78*$I$11/12</f>
        <v>16520.506027824958</v>
      </c>
      <c r="P79" s="14">
        <f t="shared" ref="P79:P142" si="6">N79-O79</f>
        <v>10344.621914877946</v>
      </c>
      <c r="Q79" s="14">
        <f t="shared" ref="Q79:Q142" si="7">Q78-P79</f>
        <v>1972116.1014241169</v>
      </c>
    </row>
    <row r="80" spans="11:17">
      <c r="K80" s="12"/>
      <c r="L80" s="13">
        <v>46296</v>
      </c>
      <c r="M80" s="12">
        <v>67</v>
      </c>
      <c r="N80" s="14">
        <f t="shared" si="4"/>
        <v>26865.127942702904</v>
      </c>
      <c r="O80" s="12">
        <f t="shared" si="5"/>
        <v>16434.300845200974</v>
      </c>
      <c r="P80" s="14">
        <f t="shared" si="6"/>
        <v>10430.82709750193</v>
      </c>
      <c r="Q80" s="14">
        <f t="shared" si="7"/>
        <v>1961685.274326615</v>
      </c>
    </row>
    <row r="81" spans="11:17">
      <c r="K81" s="12"/>
      <c r="L81" s="13">
        <v>46327</v>
      </c>
      <c r="M81" s="12">
        <v>68</v>
      </c>
      <c r="N81" s="14">
        <f t="shared" si="4"/>
        <v>26865.127942702904</v>
      </c>
      <c r="O81" s="12">
        <f t="shared" si="5"/>
        <v>16347.377286055125</v>
      </c>
      <c r="P81" s="14">
        <f t="shared" si="6"/>
        <v>10517.750656647779</v>
      </c>
      <c r="Q81" s="14">
        <f t="shared" si="7"/>
        <v>1951167.5236699672</v>
      </c>
    </row>
    <row r="82" spans="11:17">
      <c r="K82" s="12"/>
      <c r="L82" s="13">
        <v>46357</v>
      </c>
      <c r="M82" s="12">
        <v>69</v>
      </c>
      <c r="N82" s="14">
        <f t="shared" si="4"/>
        <v>26865.127942702904</v>
      </c>
      <c r="O82" s="12">
        <f t="shared" si="5"/>
        <v>16259.729363916393</v>
      </c>
      <c r="P82" s="14">
        <f t="shared" si="6"/>
        <v>10605.398578786511</v>
      </c>
      <c r="Q82" s="14">
        <f t="shared" si="7"/>
        <v>1940562.1250911807</v>
      </c>
    </row>
    <row r="83" spans="11:17">
      <c r="K83" s="12"/>
      <c r="L83" s="13">
        <v>46388</v>
      </c>
      <c r="M83" s="12">
        <v>70</v>
      </c>
      <c r="N83" s="14">
        <f t="shared" si="4"/>
        <v>26865.127942702904</v>
      </c>
      <c r="O83" s="12">
        <f t="shared" si="5"/>
        <v>16171.351042426506</v>
      </c>
      <c r="P83" s="14">
        <f t="shared" si="6"/>
        <v>10693.776900276398</v>
      </c>
      <c r="Q83" s="14">
        <f t="shared" si="7"/>
        <v>1929868.3481909044</v>
      </c>
    </row>
    <row r="84" spans="11:17">
      <c r="K84" s="12"/>
      <c r="L84" s="13">
        <v>46419</v>
      </c>
      <c r="M84" s="12">
        <v>71</v>
      </c>
      <c r="N84" s="14">
        <f t="shared" si="4"/>
        <v>26865.127942702904</v>
      </c>
      <c r="O84" s="12">
        <f t="shared" si="5"/>
        <v>16082.236234924203</v>
      </c>
      <c r="P84" s="14">
        <f t="shared" si="6"/>
        <v>10782.891707778701</v>
      </c>
      <c r="Q84" s="14">
        <f t="shared" si="7"/>
        <v>1919085.4564831257</v>
      </c>
    </row>
    <row r="85" spans="11:17">
      <c r="K85" s="12"/>
      <c r="L85" s="13">
        <v>46447</v>
      </c>
      <c r="M85" s="12">
        <v>72</v>
      </c>
      <c r="N85" s="14">
        <f t="shared" si="4"/>
        <v>26865.127942702904</v>
      </c>
      <c r="O85" s="12">
        <f t="shared" si="5"/>
        <v>15992.378804026048</v>
      </c>
      <c r="P85" s="14">
        <f t="shared" si="6"/>
        <v>10872.749138676856</v>
      </c>
      <c r="Q85" s="15">
        <f t="shared" si="7"/>
        <v>1908212.7073444489</v>
      </c>
    </row>
    <row r="86" spans="11:17">
      <c r="K86" s="12"/>
      <c r="L86" s="13">
        <v>46478</v>
      </c>
      <c r="M86" s="12">
        <v>73</v>
      </c>
      <c r="N86" s="14">
        <f t="shared" si="4"/>
        <v>26865.127942702904</v>
      </c>
      <c r="O86" s="12">
        <f t="shared" si="5"/>
        <v>15901.772561203741</v>
      </c>
      <c r="P86" s="14">
        <f t="shared" si="6"/>
        <v>10963.355381499163</v>
      </c>
      <c r="Q86" s="14">
        <f t="shared" si="7"/>
        <v>1897249.3519629496</v>
      </c>
    </row>
    <row r="87" spans="11:17">
      <c r="K87" s="12"/>
      <c r="L87" s="13">
        <v>46508</v>
      </c>
      <c r="M87" s="12">
        <v>74</v>
      </c>
      <c r="N87" s="14">
        <f t="shared" si="4"/>
        <v>26865.127942702904</v>
      </c>
      <c r="O87" s="12">
        <f t="shared" si="5"/>
        <v>15810.411266357914</v>
      </c>
      <c r="P87" s="14">
        <f t="shared" si="6"/>
        <v>11054.71667634499</v>
      </c>
      <c r="Q87" s="14">
        <f t="shared" si="7"/>
        <v>1886194.6352866045</v>
      </c>
    </row>
    <row r="88" spans="11:17">
      <c r="K88" s="12"/>
      <c r="L88" s="13">
        <v>46539</v>
      </c>
      <c r="M88" s="12">
        <v>75</v>
      </c>
      <c r="N88" s="14">
        <f t="shared" si="4"/>
        <v>26865.127942702904</v>
      </c>
      <c r="O88" s="12">
        <f t="shared" si="5"/>
        <v>15718.288627388372</v>
      </c>
      <c r="P88" s="14">
        <f t="shared" si="6"/>
        <v>11146.839315314532</v>
      </c>
      <c r="Q88" s="14">
        <f t="shared" si="7"/>
        <v>1875047.79597129</v>
      </c>
    </row>
    <row r="89" spans="11:17">
      <c r="K89" s="12"/>
      <c r="L89" s="13">
        <v>46569</v>
      </c>
      <c r="M89" s="12">
        <v>76</v>
      </c>
      <c r="N89" s="14">
        <f t="shared" si="4"/>
        <v>26865.127942702904</v>
      </c>
      <c r="O89" s="12">
        <f t="shared" si="5"/>
        <v>15625.398299760751</v>
      </c>
      <c r="P89" s="14">
        <f t="shared" si="6"/>
        <v>11239.729642942153</v>
      </c>
      <c r="Q89" s="14">
        <f t="shared" si="7"/>
        <v>1863808.0663283479</v>
      </c>
    </row>
    <row r="90" spans="11:17">
      <c r="K90" s="12"/>
      <c r="L90" s="13">
        <v>46600</v>
      </c>
      <c r="M90" s="12">
        <v>77</v>
      </c>
      <c r="N90" s="14">
        <f t="shared" si="4"/>
        <v>26865.127942702904</v>
      </c>
      <c r="O90" s="12">
        <f t="shared" si="5"/>
        <v>15531.733886069567</v>
      </c>
      <c r="P90" s="14">
        <f t="shared" si="6"/>
        <v>11333.394056633337</v>
      </c>
      <c r="Q90" s="14">
        <f t="shared" si="7"/>
        <v>1852474.6722717145</v>
      </c>
    </row>
    <row r="91" spans="11:17">
      <c r="K91" s="12"/>
      <c r="L91" s="13">
        <v>46631</v>
      </c>
      <c r="M91" s="12">
        <v>78</v>
      </c>
      <c r="N91" s="14">
        <f t="shared" si="4"/>
        <v>26865.127942702904</v>
      </c>
      <c r="O91" s="12">
        <f t="shared" si="5"/>
        <v>15437.288935597622</v>
      </c>
      <c r="P91" s="14">
        <f t="shared" si="6"/>
        <v>11427.839007105282</v>
      </c>
      <c r="Q91" s="14">
        <f t="shared" si="7"/>
        <v>1841046.8332646093</v>
      </c>
    </row>
    <row r="92" spans="11:17">
      <c r="K92" s="12"/>
      <c r="L92" s="13">
        <v>46661</v>
      </c>
      <c r="M92" s="12">
        <v>79</v>
      </c>
      <c r="N92" s="14">
        <f t="shared" si="4"/>
        <v>26865.127942702904</v>
      </c>
      <c r="O92" s="12">
        <f t="shared" si="5"/>
        <v>15342.056943871745</v>
      </c>
      <c r="P92" s="14">
        <f t="shared" si="6"/>
        <v>11523.070998831159</v>
      </c>
      <c r="Q92" s="14">
        <f t="shared" si="7"/>
        <v>1829523.7622657781</v>
      </c>
    </row>
    <row r="93" spans="11:17">
      <c r="K93" s="12"/>
      <c r="L93" s="13">
        <v>46692</v>
      </c>
      <c r="M93" s="12">
        <v>80</v>
      </c>
      <c r="N93" s="14">
        <f t="shared" si="4"/>
        <v>26865.127942702904</v>
      </c>
      <c r="O93" s="12">
        <f t="shared" si="5"/>
        <v>15246.031352214819</v>
      </c>
      <c r="P93" s="14">
        <f t="shared" si="6"/>
        <v>11619.096590488085</v>
      </c>
      <c r="Q93" s="14">
        <f t="shared" si="7"/>
        <v>1817904.6656752902</v>
      </c>
    </row>
    <row r="94" spans="11:17">
      <c r="K94" s="12"/>
      <c r="L94" s="13">
        <v>46722</v>
      </c>
      <c r="M94" s="12">
        <v>81</v>
      </c>
      <c r="N94" s="14">
        <f t="shared" si="4"/>
        <v>26865.127942702904</v>
      </c>
      <c r="O94" s="12">
        <f t="shared" si="5"/>
        <v>15149.205547294085</v>
      </c>
      <c r="P94" s="14">
        <f t="shared" si="6"/>
        <v>11715.922395408819</v>
      </c>
      <c r="Q94" s="14">
        <f t="shared" si="7"/>
        <v>1806188.7432798813</v>
      </c>
    </row>
    <row r="95" spans="11:17">
      <c r="K95" s="12"/>
      <c r="L95" s="13">
        <v>46753</v>
      </c>
      <c r="M95" s="12">
        <v>82</v>
      </c>
      <c r="N95" s="14">
        <f t="shared" si="4"/>
        <v>26865.127942702904</v>
      </c>
      <c r="O95" s="12">
        <f t="shared" si="5"/>
        <v>15051.572860665678</v>
      </c>
      <c r="P95" s="14">
        <f t="shared" si="6"/>
        <v>11813.555082037226</v>
      </c>
      <c r="Q95" s="14">
        <f t="shared" si="7"/>
        <v>1794375.1881978442</v>
      </c>
    </row>
    <row r="96" spans="11:17">
      <c r="K96" s="12"/>
      <c r="L96" s="13">
        <v>46784</v>
      </c>
      <c r="M96" s="12">
        <v>83</v>
      </c>
      <c r="N96" s="14">
        <f t="shared" si="4"/>
        <v>26865.127942702904</v>
      </c>
      <c r="O96" s="12">
        <f t="shared" si="5"/>
        <v>14953.126568315369</v>
      </c>
      <c r="P96" s="14">
        <f t="shared" si="6"/>
        <v>11912.001374387535</v>
      </c>
      <c r="Q96" s="14">
        <f t="shared" si="7"/>
        <v>1782463.1868234565</v>
      </c>
    </row>
    <row r="97" spans="11:17">
      <c r="K97" s="12"/>
      <c r="L97" s="13">
        <v>46813</v>
      </c>
      <c r="M97" s="12">
        <v>84</v>
      </c>
      <c r="N97" s="14">
        <f t="shared" si="4"/>
        <v>26865.127942702904</v>
      </c>
      <c r="O97" s="12">
        <f t="shared" si="5"/>
        <v>14853.859890195474</v>
      </c>
      <c r="P97" s="14">
        <f t="shared" si="6"/>
        <v>12011.26805250743</v>
      </c>
      <c r="Q97" s="14">
        <f t="shared" si="7"/>
        <v>1770451.9187709491</v>
      </c>
    </row>
    <row r="98" spans="11:17">
      <c r="K98" s="12"/>
      <c r="L98" s="13">
        <v>46844</v>
      </c>
      <c r="M98" s="12">
        <v>85</v>
      </c>
      <c r="N98" s="14">
        <f t="shared" si="4"/>
        <v>26865.127942702904</v>
      </c>
      <c r="O98" s="12">
        <f t="shared" si="5"/>
        <v>14753.765989757909</v>
      </c>
      <c r="P98" s="14">
        <f t="shared" si="6"/>
        <v>12111.361952944995</v>
      </c>
      <c r="Q98" s="14">
        <f t="shared" si="7"/>
        <v>1758340.5568180042</v>
      </c>
    </row>
    <row r="99" spans="11:17">
      <c r="K99" s="12"/>
      <c r="L99" s="13">
        <v>46874</v>
      </c>
      <c r="M99" s="12">
        <v>86</v>
      </c>
      <c r="N99" s="14">
        <f t="shared" si="4"/>
        <v>26865.127942702904</v>
      </c>
      <c r="O99" s="12">
        <f t="shared" si="5"/>
        <v>14652.837973483371</v>
      </c>
      <c r="P99" s="14">
        <f t="shared" si="6"/>
        <v>12212.289969219533</v>
      </c>
      <c r="Q99" s="14">
        <f t="shared" si="7"/>
        <v>1746128.2668487846</v>
      </c>
    </row>
    <row r="100" spans="11:17">
      <c r="K100" s="12"/>
      <c r="L100" s="13">
        <v>46905</v>
      </c>
      <c r="M100" s="12">
        <v>87</v>
      </c>
      <c r="N100" s="14">
        <f t="shared" si="4"/>
        <v>26865.127942702904</v>
      </c>
      <c r="O100" s="12">
        <f t="shared" si="5"/>
        <v>14551.068890406539</v>
      </c>
      <c r="P100" s="14">
        <f t="shared" si="6"/>
        <v>12314.059052296365</v>
      </c>
      <c r="Q100" s="14">
        <f t="shared" si="7"/>
        <v>1733814.2077964882</v>
      </c>
    </row>
    <row r="101" spans="11:17">
      <c r="K101" s="12"/>
      <c r="L101" s="13">
        <v>46935</v>
      </c>
      <c r="M101" s="12">
        <v>88</v>
      </c>
      <c r="N101" s="14">
        <f t="shared" si="4"/>
        <v>26865.127942702904</v>
      </c>
      <c r="O101" s="12">
        <f t="shared" si="5"/>
        <v>14448.451731637402</v>
      </c>
      <c r="P101" s="14">
        <f t="shared" si="6"/>
        <v>12416.676211065502</v>
      </c>
      <c r="Q101" s="14">
        <f t="shared" si="7"/>
        <v>1721397.5315854226</v>
      </c>
    </row>
    <row r="102" spans="11:17">
      <c r="K102" s="12"/>
      <c r="L102" s="13">
        <v>46966</v>
      </c>
      <c r="M102" s="12">
        <v>89</v>
      </c>
      <c r="N102" s="14">
        <f t="shared" si="4"/>
        <v>26865.127942702904</v>
      </c>
      <c r="O102" s="12">
        <f t="shared" si="5"/>
        <v>14344.979429878522</v>
      </c>
      <c r="P102" s="14">
        <f t="shared" si="6"/>
        <v>12520.148512824382</v>
      </c>
      <c r="Q102" s="14">
        <f t="shared" si="7"/>
        <v>1708877.3830725981</v>
      </c>
    </row>
    <row r="103" spans="11:17">
      <c r="K103" s="12"/>
      <c r="L103" s="13">
        <v>46997</v>
      </c>
      <c r="M103" s="12">
        <v>90</v>
      </c>
      <c r="N103" s="14">
        <f t="shared" si="4"/>
        <v>26865.127942702904</v>
      </c>
      <c r="O103" s="12">
        <f t="shared" si="5"/>
        <v>14240.64485893832</v>
      </c>
      <c r="P103" s="14">
        <f t="shared" si="6"/>
        <v>12624.483083764584</v>
      </c>
      <c r="Q103" s="14">
        <f t="shared" si="7"/>
        <v>1696252.8999888336</v>
      </c>
    </row>
    <row r="104" spans="11:17">
      <c r="K104" s="12"/>
      <c r="L104" s="13">
        <v>47027</v>
      </c>
      <c r="M104" s="12">
        <v>91</v>
      </c>
      <c r="N104" s="14">
        <f t="shared" si="4"/>
        <v>26865.127942702904</v>
      </c>
      <c r="O104" s="12">
        <f t="shared" si="5"/>
        <v>14135.440833240282</v>
      </c>
      <c r="P104" s="14">
        <f t="shared" si="6"/>
        <v>12729.687109462622</v>
      </c>
      <c r="Q104" s="14">
        <f t="shared" si="7"/>
        <v>1683523.2128793709</v>
      </c>
    </row>
    <row r="105" spans="11:17">
      <c r="K105" s="12"/>
      <c r="L105" s="13">
        <v>47058</v>
      </c>
      <c r="M105" s="12">
        <v>92</v>
      </c>
      <c r="N105" s="14">
        <f t="shared" si="4"/>
        <v>26865.127942702904</v>
      </c>
      <c r="O105" s="12">
        <f t="shared" si="5"/>
        <v>14029.360107328093</v>
      </c>
      <c r="P105" s="14">
        <f t="shared" si="6"/>
        <v>12835.767835374811</v>
      </c>
      <c r="Q105" s="14">
        <f t="shared" si="7"/>
        <v>1670687.445043996</v>
      </c>
    </row>
    <row r="106" spans="11:17">
      <c r="K106" s="12"/>
      <c r="L106" s="13">
        <v>47088</v>
      </c>
      <c r="M106" s="12">
        <v>93</v>
      </c>
      <c r="N106" s="14">
        <f t="shared" si="4"/>
        <v>26865.127942702904</v>
      </c>
      <c r="O106" s="12">
        <f t="shared" si="5"/>
        <v>13922.395375366634</v>
      </c>
      <c r="P106" s="14">
        <f t="shared" si="6"/>
        <v>12942.73256733627</v>
      </c>
      <c r="Q106" s="14">
        <f t="shared" si="7"/>
        <v>1657744.7124766598</v>
      </c>
    </row>
    <row r="107" spans="11:17">
      <c r="K107" s="12"/>
      <c r="L107" s="13">
        <v>47119</v>
      </c>
      <c r="M107" s="12">
        <v>94</v>
      </c>
      <c r="N107" s="14">
        <f t="shared" si="4"/>
        <v>26865.127942702904</v>
      </c>
      <c r="O107" s="12">
        <f t="shared" si="5"/>
        <v>13814.539270638832</v>
      </c>
      <c r="P107" s="14">
        <f t="shared" si="6"/>
        <v>13050.588672064072</v>
      </c>
      <c r="Q107" s="14">
        <f t="shared" si="7"/>
        <v>1644694.1238045958</v>
      </c>
    </row>
    <row r="108" spans="11:17">
      <c r="K108" s="12"/>
      <c r="L108" s="13">
        <v>47150</v>
      </c>
      <c r="M108" s="12">
        <v>95</v>
      </c>
      <c r="N108" s="14">
        <f t="shared" si="4"/>
        <v>26865.127942702904</v>
      </c>
      <c r="O108" s="12">
        <f t="shared" si="5"/>
        <v>13705.7843650383</v>
      </c>
      <c r="P108" s="14">
        <f t="shared" si="6"/>
        <v>13159.343577664604</v>
      </c>
      <c r="Q108" s="14">
        <f t="shared" si="7"/>
        <v>1631534.7802269312</v>
      </c>
    </row>
    <row r="109" spans="11:17">
      <c r="K109" s="12"/>
      <c r="L109" s="13">
        <v>47178</v>
      </c>
      <c r="M109" s="12">
        <v>96</v>
      </c>
      <c r="N109" s="14">
        <f t="shared" si="4"/>
        <v>26865.127942702904</v>
      </c>
      <c r="O109" s="12">
        <f t="shared" si="5"/>
        <v>13596.12316855776</v>
      </c>
      <c r="P109" s="14">
        <f t="shared" si="6"/>
        <v>13269.004774145144</v>
      </c>
      <c r="Q109" s="14">
        <f t="shared" si="7"/>
        <v>1618265.7754527861</v>
      </c>
    </row>
    <row r="110" spans="11:17">
      <c r="K110" s="12"/>
      <c r="L110" s="13">
        <v>47209</v>
      </c>
      <c r="M110" s="12">
        <v>97</v>
      </c>
      <c r="N110" s="14">
        <f t="shared" si="4"/>
        <v>26865.127942702904</v>
      </c>
      <c r="O110" s="12">
        <f t="shared" si="5"/>
        <v>13485.548128773218</v>
      </c>
      <c r="P110" s="14">
        <f t="shared" si="6"/>
        <v>13379.579813929686</v>
      </c>
      <c r="Q110" s="14">
        <f t="shared" si="7"/>
        <v>1604886.1956388564</v>
      </c>
    </row>
    <row r="111" spans="11:17">
      <c r="K111" s="12"/>
      <c r="L111" s="13">
        <v>47239</v>
      </c>
      <c r="M111" s="12">
        <v>98</v>
      </c>
      <c r="N111" s="14">
        <f t="shared" si="4"/>
        <v>26865.127942702904</v>
      </c>
      <c r="O111" s="12">
        <f t="shared" si="5"/>
        <v>13374.051630323804</v>
      </c>
      <c r="P111" s="14">
        <f t="shared" si="6"/>
        <v>13491.0763123791</v>
      </c>
      <c r="Q111" s="14">
        <f t="shared" si="7"/>
        <v>1591395.1193264772</v>
      </c>
    </row>
    <row r="112" spans="11:17">
      <c r="K112" s="12"/>
      <c r="L112" s="13">
        <v>47270</v>
      </c>
      <c r="M112" s="12">
        <v>99</v>
      </c>
      <c r="N112" s="14">
        <f t="shared" si="4"/>
        <v>26865.127942702904</v>
      </c>
      <c r="O112" s="12">
        <f t="shared" si="5"/>
        <v>13261.62599438731</v>
      </c>
      <c r="P112" s="14">
        <f t="shared" si="6"/>
        <v>13603.501948315594</v>
      </c>
      <c r="Q112" s="14">
        <f t="shared" si="7"/>
        <v>1577791.6173781615</v>
      </c>
    </row>
    <row r="113" spans="11:17">
      <c r="K113" s="12"/>
      <c r="L113" s="13">
        <v>47300</v>
      </c>
      <c r="M113" s="12">
        <v>100</v>
      </c>
      <c r="N113" s="14">
        <f t="shared" si="4"/>
        <v>26865.127942702904</v>
      </c>
      <c r="O113" s="12">
        <f t="shared" si="5"/>
        <v>13148.263478151348</v>
      </c>
      <c r="P113" s="14">
        <f t="shared" si="6"/>
        <v>13716.864464551556</v>
      </c>
      <c r="Q113" s="14">
        <f t="shared" si="7"/>
        <v>1564074.7529136101</v>
      </c>
    </row>
    <row r="114" spans="11:17">
      <c r="K114" s="12"/>
      <c r="L114" s="13">
        <v>47331</v>
      </c>
      <c r="M114" s="12">
        <v>101</v>
      </c>
      <c r="N114" s="14">
        <f t="shared" si="4"/>
        <v>26865.127942702904</v>
      </c>
      <c r="O114" s="12">
        <f t="shared" si="5"/>
        <v>13033.956274280084</v>
      </c>
      <c r="P114" s="14">
        <f t="shared" si="6"/>
        <v>13831.171668422819</v>
      </c>
      <c r="Q114" s="14">
        <f t="shared" si="7"/>
        <v>1550243.5812451872</v>
      </c>
    </row>
    <row r="115" spans="11:17">
      <c r="K115" s="12"/>
      <c r="L115" s="13">
        <v>47362</v>
      </c>
      <c r="M115" s="12">
        <v>102</v>
      </c>
      <c r="N115" s="14">
        <f t="shared" si="4"/>
        <v>26865.127942702904</v>
      </c>
      <c r="O115" s="12">
        <f t="shared" si="5"/>
        <v>12918.696510376561</v>
      </c>
      <c r="P115" s="14">
        <f t="shared" si="6"/>
        <v>13946.431432326342</v>
      </c>
      <c r="Q115" s="14">
        <f t="shared" si="7"/>
        <v>1536297.1498128609</v>
      </c>
    </row>
    <row r="116" spans="11:17">
      <c r="K116" s="12"/>
      <c r="L116" s="13">
        <v>47392</v>
      </c>
      <c r="M116" s="12">
        <v>103</v>
      </c>
      <c r="N116" s="14">
        <f t="shared" si="4"/>
        <v>26865.127942702904</v>
      </c>
      <c r="O116" s="12">
        <f t="shared" si="5"/>
        <v>12802.476248440507</v>
      </c>
      <c r="P116" s="14">
        <f t="shared" si="6"/>
        <v>14062.651694262397</v>
      </c>
      <c r="Q116" s="14">
        <f t="shared" si="7"/>
        <v>1522234.4981185985</v>
      </c>
    </row>
    <row r="117" spans="11:17">
      <c r="K117" s="12"/>
      <c r="L117" s="13">
        <v>47423</v>
      </c>
      <c r="M117" s="12">
        <v>104</v>
      </c>
      <c r="N117" s="14">
        <f t="shared" si="4"/>
        <v>26865.127942702904</v>
      </c>
      <c r="O117" s="12">
        <f t="shared" si="5"/>
        <v>12685.287484321654</v>
      </c>
      <c r="P117" s="14">
        <f t="shared" si="6"/>
        <v>14179.84045838125</v>
      </c>
      <c r="Q117" s="14">
        <f t="shared" si="7"/>
        <v>1508054.6576602173</v>
      </c>
    </row>
    <row r="118" spans="11:17">
      <c r="K118" s="12"/>
      <c r="L118" s="13">
        <v>47453</v>
      </c>
      <c r="M118" s="12">
        <v>105</v>
      </c>
      <c r="N118" s="14">
        <f t="shared" si="4"/>
        <v>26865.127942702904</v>
      </c>
      <c r="O118" s="12">
        <f t="shared" si="5"/>
        <v>12567.122147168477</v>
      </c>
      <c r="P118" s="14">
        <f t="shared" si="6"/>
        <v>14298.005795534427</v>
      </c>
      <c r="Q118" s="14">
        <f t="shared" si="7"/>
        <v>1493756.6518646828</v>
      </c>
    </row>
    <row r="119" spans="11:17">
      <c r="K119" s="12"/>
      <c r="L119" s="13">
        <v>47484</v>
      </c>
      <c r="M119" s="12">
        <v>106</v>
      </c>
      <c r="N119" s="14">
        <f t="shared" si="4"/>
        <v>26865.127942702904</v>
      </c>
      <c r="O119" s="12">
        <f t="shared" si="5"/>
        <v>12447.972098872357</v>
      </c>
      <c r="P119" s="14">
        <f t="shared" si="6"/>
        <v>14417.155843830547</v>
      </c>
      <c r="Q119" s="14">
        <f t="shared" si="7"/>
        <v>1479339.4960208524</v>
      </c>
    </row>
    <row r="120" spans="11:17">
      <c r="K120" s="12"/>
      <c r="L120" s="13">
        <v>47515</v>
      </c>
      <c r="M120" s="12">
        <v>107</v>
      </c>
      <c r="N120" s="14">
        <f t="shared" si="4"/>
        <v>26865.127942702904</v>
      </c>
      <c r="O120" s="12">
        <f t="shared" si="5"/>
        <v>12327.829133507104</v>
      </c>
      <c r="P120" s="14">
        <f t="shared" si="6"/>
        <v>14537.2988091958</v>
      </c>
      <c r="Q120" s="14">
        <f t="shared" si="7"/>
        <v>1464802.1972116565</v>
      </c>
    </row>
    <row r="121" spans="11:17">
      <c r="K121" s="12"/>
      <c r="L121" s="13">
        <v>47543</v>
      </c>
      <c r="M121" s="12">
        <v>108</v>
      </c>
      <c r="N121" s="14">
        <f t="shared" si="4"/>
        <v>26865.127942702904</v>
      </c>
      <c r="O121" s="12">
        <f t="shared" si="5"/>
        <v>12206.684976763805</v>
      </c>
      <c r="P121" s="14">
        <f t="shared" si="6"/>
        <v>14658.442965939099</v>
      </c>
      <c r="Q121" s="15">
        <f t="shared" si="7"/>
        <v>1450143.7542457173</v>
      </c>
    </row>
    <row r="122" spans="11:17">
      <c r="K122" s="12"/>
      <c r="L122" s="13">
        <v>47574</v>
      </c>
      <c r="M122" s="12">
        <v>109</v>
      </c>
      <c r="N122" s="14">
        <f t="shared" si="4"/>
        <v>26865.127942702904</v>
      </c>
      <c r="O122" s="12">
        <f t="shared" si="5"/>
        <v>12084.531285380979</v>
      </c>
      <c r="P122" s="14">
        <f t="shared" si="6"/>
        <v>14780.596657321925</v>
      </c>
      <c r="Q122" s="14">
        <f t="shared" si="7"/>
        <v>1435363.1575883953</v>
      </c>
    </row>
    <row r="123" spans="11:17">
      <c r="K123" s="12"/>
      <c r="L123" s="13">
        <v>47604</v>
      </c>
      <c r="M123" s="12">
        <v>110</v>
      </c>
      <c r="N123" s="14">
        <f t="shared" si="4"/>
        <v>26865.127942702904</v>
      </c>
      <c r="O123" s="12">
        <f t="shared" si="5"/>
        <v>11961.359646569961</v>
      </c>
      <c r="P123" s="14">
        <f t="shared" si="6"/>
        <v>14903.768296132943</v>
      </c>
      <c r="Q123" s="14">
        <f t="shared" si="7"/>
        <v>1420459.3892922623</v>
      </c>
    </row>
    <row r="124" spans="11:17">
      <c r="K124" s="12"/>
      <c r="L124" s="13">
        <v>47635</v>
      </c>
      <c r="M124" s="12">
        <v>111</v>
      </c>
      <c r="N124" s="14">
        <f t="shared" si="4"/>
        <v>26865.127942702904</v>
      </c>
      <c r="O124" s="12">
        <f t="shared" si="5"/>
        <v>11837.161577435518</v>
      </c>
      <c r="P124" s="14">
        <f t="shared" si="6"/>
        <v>15027.966365267386</v>
      </c>
      <c r="Q124" s="14">
        <f t="shared" si="7"/>
        <v>1405431.422926995</v>
      </c>
    </row>
    <row r="125" spans="11:17">
      <c r="K125" s="12"/>
      <c r="L125" s="13">
        <v>47665</v>
      </c>
      <c r="M125" s="12">
        <v>112</v>
      </c>
      <c r="N125" s="14">
        <f t="shared" si="4"/>
        <v>26865.127942702904</v>
      </c>
      <c r="O125" s="12">
        <f t="shared" si="5"/>
        <v>11711.928524391626</v>
      </c>
      <c r="P125" s="14">
        <f t="shared" si="6"/>
        <v>15153.199418311278</v>
      </c>
      <c r="Q125" s="14">
        <f t="shared" si="7"/>
        <v>1390278.2235086837</v>
      </c>
    </row>
    <row r="126" spans="11:17">
      <c r="K126" s="12"/>
      <c r="L126" s="13">
        <v>47696</v>
      </c>
      <c r="M126" s="12">
        <v>113</v>
      </c>
      <c r="N126" s="14">
        <f t="shared" si="4"/>
        <v>26865.127942702904</v>
      </c>
      <c r="O126" s="12">
        <f t="shared" si="5"/>
        <v>11585.651862572364</v>
      </c>
      <c r="P126" s="14">
        <f t="shared" si="6"/>
        <v>15279.47608013054</v>
      </c>
      <c r="Q126" s="14">
        <f t="shared" si="7"/>
        <v>1374998.7474285532</v>
      </c>
    </row>
    <row r="127" spans="11:17">
      <c r="K127" s="12"/>
      <c r="L127" s="13">
        <v>47727</v>
      </c>
      <c r="M127" s="12">
        <v>114</v>
      </c>
      <c r="N127" s="14">
        <f t="shared" si="4"/>
        <v>26865.127942702904</v>
      </c>
      <c r="O127" s="12">
        <f t="shared" si="5"/>
        <v>11458.322895237943</v>
      </c>
      <c r="P127" s="14">
        <f t="shared" si="6"/>
        <v>15406.805047464961</v>
      </c>
      <c r="Q127" s="14">
        <f t="shared" si="7"/>
        <v>1359591.9423810882</v>
      </c>
    </row>
    <row r="128" spans="11:17">
      <c r="K128" s="12"/>
      <c r="L128" s="13">
        <v>47757</v>
      </c>
      <c r="M128" s="12">
        <v>115</v>
      </c>
      <c r="N128" s="14">
        <f t="shared" si="4"/>
        <v>26865.127942702904</v>
      </c>
      <c r="O128" s="12">
        <f t="shared" si="5"/>
        <v>11329.932853175735</v>
      </c>
      <c r="P128" s="14">
        <f t="shared" si="6"/>
        <v>15535.195089527169</v>
      </c>
      <c r="Q128" s="14">
        <f t="shared" si="7"/>
        <v>1344056.747291561</v>
      </c>
    </row>
    <row r="129" spans="11:17">
      <c r="K129" s="12"/>
      <c r="L129" s="13">
        <v>47788</v>
      </c>
      <c r="M129" s="12">
        <v>116</v>
      </c>
      <c r="N129" s="14">
        <f t="shared" si="4"/>
        <v>26865.127942702904</v>
      </c>
      <c r="O129" s="12">
        <f t="shared" si="5"/>
        <v>11200.472894096341</v>
      </c>
      <c r="P129" s="14">
        <f t="shared" si="6"/>
        <v>15664.655048606563</v>
      </c>
      <c r="Q129" s="14">
        <f t="shared" si="7"/>
        <v>1328392.0922429545</v>
      </c>
    </row>
    <row r="130" spans="11:17">
      <c r="K130" s="12"/>
      <c r="L130" s="13">
        <v>47818</v>
      </c>
      <c r="M130" s="12">
        <v>117</v>
      </c>
      <c r="N130" s="14">
        <f t="shared" si="4"/>
        <v>26865.127942702904</v>
      </c>
      <c r="O130" s="12">
        <f t="shared" si="5"/>
        <v>11069.934102024621</v>
      </c>
      <c r="P130" s="14">
        <f t="shared" si="6"/>
        <v>15795.193840678283</v>
      </c>
      <c r="Q130" s="14">
        <f t="shared" si="7"/>
        <v>1312596.8984022762</v>
      </c>
    </row>
    <row r="131" spans="11:17">
      <c r="K131" s="12"/>
      <c r="L131" s="13">
        <v>47849</v>
      </c>
      <c r="M131" s="12">
        <v>118</v>
      </c>
      <c r="N131" s="14">
        <f t="shared" si="4"/>
        <v>26865.127942702904</v>
      </c>
      <c r="O131" s="12">
        <f t="shared" si="5"/>
        <v>10938.307486685635</v>
      </c>
      <c r="P131" s="14">
        <f t="shared" si="6"/>
        <v>15926.820456017269</v>
      </c>
      <c r="Q131" s="14">
        <f t="shared" si="7"/>
        <v>1296670.0779462589</v>
      </c>
    </row>
    <row r="132" spans="11:17">
      <c r="K132" s="12"/>
      <c r="L132" s="13">
        <v>47880</v>
      </c>
      <c r="M132" s="12">
        <v>119</v>
      </c>
      <c r="N132" s="14">
        <f t="shared" si="4"/>
        <v>26865.127942702904</v>
      </c>
      <c r="O132" s="12">
        <f t="shared" si="5"/>
        <v>10805.583982885491</v>
      </c>
      <c r="P132" s="14">
        <f t="shared" si="6"/>
        <v>16059.543959817413</v>
      </c>
      <c r="Q132" s="14">
        <f t="shared" si="7"/>
        <v>1280610.5339864416</v>
      </c>
    </row>
    <row r="133" spans="11:17">
      <c r="K133" s="12"/>
      <c r="L133" s="13">
        <v>47908</v>
      </c>
      <c r="M133" s="12">
        <v>120</v>
      </c>
      <c r="N133" s="14">
        <f t="shared" si="4"/>
        <v>26865.127942702904</v>
      </c>
      <c r="O133" s="12">
        <f t="shared" si="5"/>
        <v>10671.754449887014</v>
      </c>
      <c r="P133" s="14">
        <f t="shared" si="6"/>
        <v>16193.37349281589</v>
      </c>
      <c r="Q133" s="14">
        <f t="shared" si="7"/>
        <v>1264417.1604936256</v>
      </c>
    </row>
    <row r="134" spans="11:17">
      <c r="K134" s="12"/>
      <c r="L134" s="13">
        <v>47939</v>
      </c>
      <c r="M134" s="12">
        <v>121</v>
      </c>
      <c r="N134" s="14">
        <f t="shared" si="4"/>
        <v>26865.127942702904</v>
      </c>
      <c r="O134" s="12">
        <f t="shared" si="5"/>
        <v>10536.809670780212</v>
      </c>
      <c r="P134" s="14">
        <f t="shared" si="6"/>
        <v>16328.318271922692</v>
      </c>
      <c r="Q134" s="14">
        <f t="shared" si="7"/>
        <v>1248088.8422217029</v>
      </c>
    </row>
    <row r="135" spans="11:17">
      <c r="K135" s="12"/>
      <c r="L135" s="13">
        <v>47969</v>
      </c>
      <c r="M135" s="12">
        <v>122</v>
      </c>
      <c r="N135" s="14">
        <f t="shared" si="4"/>
        <v>26865.127942702904</v>
      </c>
      <c r="O135" s="12">
        <f t="shared" si="5"/>
        <v>10400.740351847524</v>
      </c>
      <c r="P135" s="14">
        <f t="shared" si="6"/>
        <v>16464.387590855382</v>
      </c>
      <c r="Q135" s="14">
        <f t="shared" si="7"/>
        <v>1231624.4546308476</v>
      </c>
    </row>
    <row r="136" spans="11:17">
      <c r="K136" s="12"/>
      <c r="L136" s="13">
        <v>48000</v>
      </c>
      <c r="M136" s="12">
        <v>123</v>
      </c>
      <c r="N136" s="14">
        <f t="shared" si="4"/>
        <v>26865.127942702904</v>
      </c>
      <c r="O136" s="12">
        <f t="shared" si="5"/>
        <v>10263.53712192373</v>
      </c>
      <c r="P136" s="14">
        <f t="shared" si="6"/>
        <v>16601.590820779173</v>
      </c>
      <c r="Q136" s="14">
        <f t="shared" si="7"/>
        <v>1215022.8638100685</v>
      </c>
    </row>
    <row r="137" spans="11:17">
      <c r="K137" s="12"/>
      <c r="L137" s="13">
        <v>48030</v>
      </c>
      <c r="M137" s="12">
        <v>124</v>
      </c>
      <c r="N137" s="14">
        <f t="shared" si="4"/>
        <v>26865.127942702904</v>
      </c>
      <c r="O137" s="12">
        <f t="shared" si="5"/>
        <v>10125.190531750572</v>
      </c>
      <c r="P137" s="14">
        <f t="shared" si="6"/>
        <v>16739.937410952334</v>
      </c>
      <c r="Q137" s="14">
        <f t="shared" si="7"/>
        <v>1198282.9263991162</v>
      </c>
    </row>
    <row r="138" spans="11:17">
      <c r="K138" s="12"/>
      <c r="L138" s="13">
        <v>48061</v>
      </c>
      <c r="M138" s="12">
        <v>125</v>
      </c>
      <c r="N138" s="14">
        <f t="shared" si="4"/>
        <v>26865.127942702904</v>
      </c>
      <c r="O138" s="12">
        <f t="shared" si="5"/>
        <v>9985.6910533259688</v>
      </c>
      <c r="P138" s="14">
        <f t="shared" si="6"/>
        <v>16879.436889376935</v>
      </c>
      <c r="Q138" s="14">
        <f t="shared" si="7"/>
        <v>1181403.4895097392</v>
      </c>
    </row>
    <row r="139" spans="11:17">
      <c r="K139" s="12"/>
      <c r="L139" s="13">
        <v>48092</v>
      </c>
      <c r="M139" s="12">
        <v>126</v>
      </c>
      <c r="N139" s="14">
        <f t="shared" si="4"/>
        <v>26865.127942702904</v>
      </c>
      <c r="O139" s="12">
        <f t="shared" si="5"/>
        <v>9845.0290792478281</v>
      </c>
      <c r="P139" s="14">
        <f t="shared" si="6"/>
        <v>17020.098863455074</v>
      </c>
      <c r="Q139" s="14">
        <f t="shared" si="7"/>
        <v>1164383.3906462842</v>
      </c>
    </row>
    <row r="140" spans="11:17">
      <c r="K140" s="12"/>
      <c r="L140" s="13">
        <v>48122</v>
      </c>
      <c r="M140" s="12">
        <v>127</v>
      </c>
      <c r="N140" s="14">
        <f t="shared" si="4"/>
        <v>26865.127942702904</v>
      </c>
      <c r="O140" s="12">
        <f t="shared" si="5"/>
        <v>9703.1949220523693</v>
      </c>
      <c r="P140" s="14">
        <f t="shared" si="6"/>
        <v>17161.933020650533</v>
      </c>
      <c r="Q140" s="14">
        <f t="shared" si="7"/>
        <v>1147221.4576256336</v>
      </c>
    </row>
    <row r="141" spans="11:17">
      <c r="K141" s="12"/>
      <c r="L141" s="13">
        <v>48153</v>
      </c>
      <c r="M141" s="12">
        <v>128</v>
      </c>
      <c r="N141" s="14">
        <f t="shared" si="4"/>
        <v>26865.127942702904</v>
      </c>
      <c r="O141" s="12">
        <f t="shared" si="5"/>
        <v>9560.1788135469469</v>
      </c>
      <c r="P141" s="14">
        <f t="shared" si="6"/>
        <v>17304.949129155957</v>
      </c>
      <c r="Q141" s="14">
        <f t="shared" si="7"/>
        <v>1129916.5084964775</v>
      </c>
    </row>
    <row r="142" spans="11:17">
      <c r="K142" s="12"/>
      <c r="L142" s="13">
        <v>48183</v>
      </c>
      <c r="M142" s="12">
        <v>129</v>
      </c>
      <c r="N142" s="14">
        <f t="shared" si="4"/>
        <v>26865.127942702904</v>
      </c>
      <c r="O142" s="12">
        <f t="shared" si="5"/>
        <v>9415.9709041373135</v>
      </c>
      <c r="P142" s="14">
        <f t="shared" si="6"/>
        <v>17449.15703856559</v>
      </c>
      <c r="Q142" s="14">
        <f t="shared" si="7"/>
        <v>1112467.351457912</v>
      </c>
    </row>
    <row r="143" spans="11:17">
      <c r="K143" s="12"/>
      <c r="L143" s="13">
        <v>48214</v>
      </c>
      <c r="M143" s="12">
        <v>130</v>
      </c>
      <c r="N143" s="14">
        <f t="shared" ref="N143:N193" si="8">-$I$13</f>
        <v>26865.127942702904</v>
      </c>
      <c r="O143" s="12">
        <f t="shared" ref="O143:O193" si="9">Q142*$I$11/12</f>
        <v>9270.5612621492673</v>
      </c>
      <c r="P143" s="14">
        <f t="shared" ref="P143:P193" si="10">N143-O143</f>
        <v>17594.566680553638</v>
      </c>
      <c r="Q143" s="14">
        <f t="shared" ref="Q143:Q193" si="11">Q142-P143</f>
        <v>1094872.7847773584</v>
      </c>
    </row>
    <row r="144" spans="11:17">
      <c r="K144" s="12"/>
      <c r="L144" s="13">
        <v>48245</v>
      </c>
      <c r="M144" s="12">
        <v>131</v>
      </c>
      <c r="N144" s="14">
        <f t="shared" si="8"/>
        <v>26865.127942702904</v>
      </c>
      <c r="O144" s="12">
        <f t="shared" si="9"/>
        <v>9123.9398731446545</v>
      </c>
      <c r="P144" s="14">
        <f t="shared" si="10"/>
        <v>17741.188069558251</v>
      </c>
      <c r="Q144" s="14">
        <f t="shared" si="11"/>
        <v>1077131.5967078002</v>
      </c>
    </row>
    <row r="145" spans="11:19">
      <c r="K145" s="12"/>
      <c r="L145" s="13">
        <v>48274</v>
      </c>
      <c r="M145" s="12">
        <v>132</v>
      </c>
      <c r="N145" s="14">
        <f t="shared" si="8"/>
        <v>26865.127942702904</v>
      </c>
      <c r="O145" s="12">
        <f t="shared" si="9"/>
        <v>8976.0966392316677</v>
      </c>
      <c r="P145" s="14">
        <f t="shared" si="10"/>
        <v>17889.031303471238</v>
      </c>
      <c r="Q145" s="14">
        <f t="shared" si="11"/>
        <v>1059242.565404329</v>
      </c>
    </row>
    <row r="146" spans="11:19">
      <c r="K146" s="12"/>
      <c r="L146" s="13">
        <v>48305</v>
      </c>
      <c r="M146" s="12">
        <v>133</v>
      </c>
      <c r="N146" s="14">
        <f t="shared" si="8"/>
        <v>26865.127942702904</v>
      </c>
      <c r="O146" s="12">
        <f t="shared" si="9"/>
        <v>8827.0213783694089</v>
      </c>
      <c r="P146" s="14">
        <f t="shared" si="10"/>
        <v>18038.106564333495</v>
      </c>
      <c r="Q146" s="14">
        <f t="shared" si="11"/>
        <v>1041204.4588399954</v>
      </c>
    </row>
    <row r="147" spans="11:19">
      <c r="K147" s="12"/>
      <c r="L147" s="13">
        <v>48335</v>
      </c>
      <c r="M147" s="12">
        <v>134</v>
      </c>
      <c r="N147" s="14">
        <f t="shared" si="8"/>
        <v>26865.127942702904</v>
      </c>
      <c r="O147" s="12">
        <f t="shared" si="9"/>
        <v>8676.7038236666285</v>
      </c>
      <c r="P147" s="14">
        <f t="shared" si="10"/>
        <v>18188.424119036274</v>
      </c>
      <c r="Q147" s="14">
        <f t="shared" si="11"/>
        <v>1023016.0347209591</v>
      </c>
    </row>
    <row r="148" spans="11:19">
      <c r="K148" s="12"/>
      <c r="L148" s="13">
        <v>48366</v>
      </c>
      <c r="M148" s="12">
        <v>135</v>
      </c>
      <c r="N148" s="14">
        <f t="shared" si="8"/>
        <v>26865.127942702904</v>
      </c>
      <c r="O148" s="12">
        <f t="shared" si="9"/>
        <v>8525.1336226746589</v>
      </c>
      <c r="P148" s="14">
        <f t="shared" si="10"/>
        <v>18339.994320028243</v>
      </c>
      <c r="Q148" s="14">
        <f t="shared" si="11"/>
        <v>1004676.0404009309</v>
      </c>
    </row>
    <row r="149" spans="11:19">
      <c r="K149" s="12"/>
      <c r="L149" s="13">
        <v>48396</v>
      </c>
      <c r="M149" s="12">
        <v>136</v>
      </c>
      <c r="N149" s="14">
        <f t="shared" si="8"/>
        <v>26865.127942702904</v>
      </c>
      <c r="O149" s="12">
        <f t="shared" si="9"/>
        <v>8372.3003366744251</v>
      </c>
      <c r="P149" s="14">
        <f t="shared" si="10"/>
        <v>18492.827606028477</v>
      </c>
      <c r="Q149" s="14">
        <f t="shared" si="11"/>
        <v>986183.21279490239</v>
      </c>
    </row>
    <row r="150" spans="11:19">
      <c r="K150" s="12"/>
      <c r="L150" s="13">
        <v>48427</v>
      </c>
      <c r="M150" s="12">
        <v>137</v>
      </c>
      <c r="N150" s="14">
        <f t="shared" si="8"/>
        <v>26865.127942702904</v>
      </c>
      <c r="O150" s="12">
        <f t="shared" si="9"/>
        <v>8218.1934399575202</v>
      </c>
      <c r="P150" s="14">
        <f t="shared" si="10"/>
        <v>18646.934502745382</v>
      </c>
      <c r="Q150" s="14">
        <f t="shared" si="11"/>
        <v>967536.27829215699</v>
      </c>
    </row>
    <row r="151" spans="11:19">
      <c r="K151" s="12"/>
      <c r="L151" s="13">
        <v>48458</v>
      </c>
      <c r="M151" s="12">
        <v>138</v>
      </c>
      <c r="N151" s="14">
        <f t="shared" si="8"/>
        <v>26865.127942702904</v>
      </c>
      <c r="O151" s="12">
        <f t="shared" si="9"/>
        <v>8062.802319101309</v>
      </c>
      <c r="P151" s="14">
        <f t="shared" si="10"/>
        <v>18802.325623601595</v>
      </c>
      <c r="Q151" s="14">
        <f t="shared" si="11"/>
        <v>948733.95266855543</v>
      </c>
    </row>
    <row r="152" spans="11:19">
      <c r="K152" s="12"/>
      <c r="L152" s="13">
        <v>48488</v>
      </c>
      <c r="M152" s="12">
        <v>139</v>
      </c>
      <c r="N152" s="14">
        <f t="shared" si="8"/>
        <v>26865.127942702904</v>
      </c>
      <c r="O152" s="12">
        <f t="shared" si="9"/>
        <v>7906.1162722379622</v>
      </c>
      <c r="P152" s="14">
        <f t="shared" si="10"/>
        <v>18959.011670464941</v>
      </c>
      <c r="Q152" s="14">
        <f t="shared" si="11"/>
        <v>929774.94099809043</v>
      </c>
    </row>
    <row r="153" spans="11:19">
      <c r="K153" s="12"/>
      <c r="L153" s="13">
        <v>48519</v>
      </c>
      <c r="M153" s="12">
        <v>140</v>
      </c>
      <c r="N153" s="14">
        <f t="shared" si="8"/>
        <v>26865.127942702904</v>
      </c>
      <c r="O153" s="12">
        <f t="shared" si="9"/>
        <v>7748.1245083174208</v>
      </c>
      <c r="P153" s="14">
        <f t="shared" si="10"/>
        <v>19117.003434385482</v>
      </c>
      <c r="Q153" s="14">
        <f t="shared" si="11"/>
        <v>910657.93756370491</v>
      </c>
    </row>
    <row r="154" spans="11:19">
      <c r="K154" s="12"/>
      <c r="L154" s="13">
        <v>48549</v>
      </c>
      <c r="M154" s="12">
        <v>141</v>
      </c>
      <c r="N154" s="14">
        <f t="shared" si="8"/>
        <v>26865.127942702904</v>
      </c>
      <c r="O154" s="12">
        <f t="shared" si="9"/>
        <v>7588.8161463642073</v>
      </c>
      <c r="P154" s="14">
        <f t="shared" si="10"/>
        <v>19276.311796338698</v>
      </c>
      <c r="Q154" s="14">
        <f t="shared" si="11"/>
        <v>891381.62576736626</v>
      </c>
    </row>
    <row r="155" spans="11:19">
      <c r="K155" s="12"/>
      <c r="L155" s="13">
        <v>48580</v>
      </c>
      <c r="M155" s="12">
        <v>142</v>
      </c>
      <c r="N155" s="14">
        <f t="shared" si="8"/>
        <v>26865.127942702904</v>
      </c>
      <c r="O155" s="12">
        <f t="shared" si="9"/>
        <v>7428.1802147280532</v>
      </c>
      <c r="P155" s="14">
        <f t="shared" si="10"/>
        <v>19436.94772797485</v>
      </c>
      <c r="Q155" s="14">
        <f t="shared" si="11"/>
        <v>871944.67803939141</v>
      </c>
    </row>
    <row r="156" spans="11:19">
      <c r="K156" s="12"/>
      <c r="L156" s="13">
        <v>48611</v>
      </c>
      <c r="M156" s="12">
        <v>143</v>
      </c>
      <c r="N156" s="14">
        <f t="shared" si="8"/>
        <v>26865.127942702904</v>
      </c>
      <c r="O156" s="12">
        <f t="shared" si="9"/>
        <v>7266.205650328262</v>
      </c>
      <c r="P156" s="14">
        <f t="shared" si="10"/>
        <v>19598.922292374642</v>
      </c>
      <c r="Q156" s="14">
        <f t="shared" si="11"/>
        <v>852345.75574701675</v>
      </c>
    </row>
    <row r="157" spans="11:19">
      <c r="K157" s="12"/>
      <c r="L157" s="13">
        <v>48639</v>
      </c>
      <c r="M157" s="12">
        <v>144</v>
      </c>
      <c r="N157" s="14">
        <f t="shared" si="8"/>
        <v>26865.127942702904</v>
      </c>
      <c r="O157" s="12">
        <f t="shared" si="9"/>
        <v>7102.8812978918068</v>
      </c>
      <c r="P157" s="14">
        <f t="shared" si="10"/>
        <v>19762.246644811097</v>
      </c>
      <c r="Q157" s="14">
        <f t="shared" si="11"/>
        <v>832583.50910220563</v>
      </c>
      <c r="R157">
        <f>SUM(O146:O157)</f>
        <v>95722.479010311654</v>
      </c>
      <c r="S157">
        <f>SUM(P146:P157)</f>
        <v>226659.05630212321</v>
      </c>
    </row>
    <row r="158" spans="11:19">
      <c r="K158" s="12"/>
      <c r="L158" s="13">
        <v>48670</v>
      </c>
      <c r="M158" s="12">
        <v>145</v>
      </c>
      <c r="N158" s="14">
        <f t="shared" si="8"/>
        <v>26865.127942702904</v>
      </c>
      <c r="O158" s="12">
        <f t="shared" si="9"/>
        <v>6938.1959091850476</v>
      </c>
      <c r="P158" s="14">
        <f t="shared" si="10"/>
        <v>19926.932033517856</v>
      </c>
      <c r="Q158" s="14">
        <f t="shared" si="11"/>
        <v>812656.57706868777</v>
      </c>
    </row>
    <row r="159" spans="11:19">
      <c r="K159" s="12"/>
      <c r="L159" s="13">
        <v>48700</v>
      </c>
      <c r="M159" s="12">
        <v>146</v>
      </c>
      <c r="N159" s="14">
        <f t="shared" si="8"/>
        <v>26865.127942702904</v>
      </c>
      <c r="O159" s="12">
        <f t="shared" si="9"/>
        <v>6772.138142239065</v>
      </c>
      <c r="P159" s="14">
        <f t="shared" si="10"/>
        <v>20092.989800463838</v>
      </c>
      <c r="Q159" s="14">
        <f t="shared" si="11"/>
        <v>792563.58726822399</v>
      </c>
    </row>
    <row r="160" spans="11:19">
      <c r="K160" s="12"/>
      <c r="L160" s="13">
        <v>48731</v>
      </c>
      <c r="M160" s="12">
        <v>147</v>
      </c>
      <c r="N160" s="14">
        <f t="shared" si="8"/>
        <v>26865.127942702904</v>
      </c>
      <c r="O160" s="12">
        <f t="shared" si="9"/>
        <v>6604.6965605685336</v>
      </c>
      <c r="P160" s="14">
        <f t="shared" si="10"/>
        <v>20260.431382134371</v>
      </c>
      <c r="Q160" s="14">
        <f t="shared" si="11"/>
        <v>772303.15588608966</v>
      </c>
    </row>
    <row r="161" spans="11:17">
      <c r="K161" s="12"/>
      <c r="L161" s="13">
        <v>48761</v>
      </c>
      <c r="M161" s="12">
        <v>148</v>
      </c>
      <c r="N161" s="14">
        <f t="shared" si="8"/>
        <v>26865.127942702904</v>
      </c>
      <c r="O161" s="12">
        <f t="shared" si="9"/>
        <v>6435.8596323840802</v>
      </c>
      <c r="P161" s="14">
        <f t="shared" si="10"/>
        <v>20429.268310318825</v>
      </c>
      <c r="Q161" s="14">
        <f t="shared" si="11"/>
        <v>751873.88757577084</v>
      </c>
    </row>
    <row r="162" spans="11:17">
      <c r="K162" s="12"/>
      <c r="L162" s="13">
        <v>48792</v>
      </c>
      <c r="M162" s="12">
        <v>149</v>
      </c>
      <c r="N162" s="14">
        <f t="shared" si="8"/>
        <v>26865.127942702904</v>
      </c>
      <c r="O162" s="12">
        <f t="shared" si="9"/>
        <v>6265.6157297980908</v>
      </c>
      <c r="P162" s="14">
        <f t="shared" si="10"/>
        <v>20599.512212904814</v>
      </c>
      <c r="Q162" s="14">
        <f t="shared" si="11"/>
        <v>731274.37536286598</v>
      </c>
    </row>
    <row r="163" spans="11:17">
      <c r="K163" s="12"/>
      <c r="L163" s="13">
        <v>48823</v>
      </c>
      <c r="M163" s="12">
        <v>150</v>
      </c>
      <c r="N163" s="14">
        <f t="shared" si="8"/>
        <v>26865.127942702904</v>
      </c>
      <c r="O163" s="12">
        <f t="shared" si="9"/>
        <v>6093.9531280238834</v>
      </c>
      <c r="P163" s="14">
        <f t="shared" si="10"/>
        <v>20771.17481467902</v>
      </c>
      <c r="Q163" s="14">
        <f t="shared" si="11"/>
        <v>710503.2005481869</v>
      </c>
    </row>
    <row r="164" spans="11:17">
      <c r="K164" s="12"/>
      <c r="L164" s="13">
        <v>48853</v>
      </c>
      <c r="M164" s="12">
        <v>151</v>
      </c>
      <c r="N164" s="14">
        <f t="shared" si="8"/>
        <v>26865.127942702904</v>
      </c>
      <c r="O164" s="12">
        <f t="shared" si="9"/>
        <v>5920.8600045682242</v>
      </c>
      <c r="P164" s="14">
        <f t="shared" si="10"/>
        <v>20944.267938134679</v>
      </c>
      <c r="Q164" s="14">
        <f t="shared" si="11"/>
        <v>689558.93261005217</v>
      </c>
    </row>
    <row r="165" spans="11:17">
      <c r="K165" s="12"/>
      <c r="L165" s="13">
        <v>48884</v>
      </c>
      <c r="M165" s="12">
        <v>152</v>
      </c>
      <c r="N165" s="14">
        <f t="shared" si="8"/>
        <v>26865.127942702904</v>
      </c>
      <c r="O165" s="12">
        <f t="shared" si="9"/>
        <v>5746.3244384171012</v>
      </c>
      <c r="P165" s="14">
        <f t="shared" si="10"/>
        <v>21118.803504285803</v>
      </c>
      <c r="Q165" s="14">
        <f t="shared" si="11"/>
        <v>668440.12910576642</v>
      </c>
    </row>
    <row r="166" spans="11:17">
      <c r="K166" s="12"/>
      <c r="L166" s="13">
        <v>48914</v>
      </c>
      <c r="M166" s="12">
        <v>153</v>
      </c>
      <c r="N166" s="14">
        <f t="shared" si="8"/>
        <v>26865.127942702904</v>
      </c>
      <c r="O166" s="12">
        <f t="shared" si="9"/>
        <v>5570.3344092147199</v>
      </c>
      <c r="P166" s="14">
        <f t="shared" si="10"/>
        <v>21294.793533488184</v>
      </c>
      <c r="Q166" s="14">
        <f t="shared" si="11"/>
        <v>647145.33557227824</v>
      </c>
    </row>
    <row r="167" spans="11:17">
      <c r="K167" s="12"/>
      <c r="L167" s="13">
        <v>48945</v>
      </c>
      <c r="M167" s="12">
        <v>154</v>
      </c>
      <c r="N167" s="14">
        <f t="shared" si="8"/>
        <v>26865.127942702904</v>
      </c>
      <c r="O167" s="12">
        <f t="shared" si="9"/>
        <v>5392.8777964356523</v>
      </c>
      <c r="P167" s="14">
        <f t="shared" si="10"/>
        <v>21472.250146267252</v>
      </c>
      <c r="Q167" s="14">
        <f t="shared" si="11"/>
        <v>625673.08542601101</v>
      </c>
    </row>
    <row r="168" spans="11:17">
      <c r="K168" s="12"/>
      <c r="L168" s="13">
        <v>48976</v>
      </c>
      <c r="M168" s="12">
        <v>155</v>
      </c>
      <c r="N168" s="14">
        <f t="shared" si="8"/>
        <v>26865.127942702904</v>
      </c>
      <c r="O168" s="12">
        <f t="shared" si="9"/>
        <v>5213.9423785500921</v>
      </c>
      <c r="P168" s="14">
        <f t="shared" si="10"/>
        <v>21651.185564152813</v>
      </c>
      <c r="Q168" s="14">
        <f t="shared" si="11"/>
        <v>604021.89986185823</v>
      </c>
    </row>
    <row r="169" spans="11:17">
      <c r="K169" s="12"/>
      <c r="L169" s="13">
        <v>49004</v>
      </c>
      <c r="M169" s="12">
        <v>156</v>
      </c>
      <c r="N169" s="14">
        <f t="shared" si="8"/>
        <v>26865.127942702904</v>
      </c>
      <c r="O169" s="12">
        <f t="shared" si="9"/>
        <v>5033.5158321821518</v>
      </c>
      <c r="P169" s="14">
        <f t="shared" si="10"/>
        <v>21831.612110520753</v>
      </c>
      <c r="Q169" s="14">
        <f t="shared" si="11"/>
        <v>582190.28775133751</v>
      </c>
    </row>
    <row r="170" spans="11:17">
      <c r="K170" s="12"/>
      <c r="L170" s="13">
        <v>49035</v>
      </c>
      <c r="M170" s="12">
        <v>157</v>
      </c>
      <c r="N170" s="14">
        <f t="shared" si="8"/>
        <v>26865.127942702904</v>
      </c>
      <c r="O170" s="12">
        <f t="shared" si="9"/>
        <v>4851.5857312611461</v>
      </c>
      <c r="P170" s="14">
        <f t="shared" si="10"/>
        <v>22013.54221144176</v>
      </c>
      <c r="Q170" s="14">
        <f t="shared" si="11"/>
        <v>560176.74553989572</v>
      </c>
    </row>
    <row r="171" spans="11:17">
      <c r="K171" s="12"/>
      <c r="L171" s="13">
        <v>49065</v>
      </c>
      <c r="M171" s="12">
        <v>158</v>
      </c>
      <c r="N171" s="14">
        <f t="shared" si="8"/>
        <v>26865.127942702904</v>
      </c>
      <c r="O171" s="12">
        <f t="shared" si="9"/>
        <v>4668.1395461657985</v>
      </c>
      <c r="P171" s="14">
        <f t="shared" si="10"/>
        <v>22196.988396537105</v>
      </c>
      <c r="Q171" s="14">
        <f t="shared" si="11"/>
        <v>537979.75714335858</v>
      </c>
    </row>
    <row r="172" spans="11:17">
      <c r="K172" s="12"/>
      <c r="L172" s="13">
        <v>49096</v>
      </c>
      <c r="M172" s="12">
        <v>159</v>
      </c>
      <c r="N172" s="14">
        <f t="shared" si="8"/>
        <v>26865.127942702904</v>
      </c>
      <c r="O172" s="12">
        <f t="shared" si="9"/>
        <v>4483.1646428613212</v>
      </c>
      <c r="P172" s="14">
        <f t="shared" si="10"/>
        <v>22381.963299841584</v>
      </c>
      <c r="Q172" s="14">
        <f t="shared" si="11"/>
        <v>515597.79384351702</v>
      </c>
    </row>
    <row r="173" spans="11:17">
      <c r="K173" s="12"/>
      <c r="L173" s="13">
        <v>49126</v>
      </c>
      <c r="M173" s="12">
        <v>160</v>
      </c>
      <c r="N173" s="14">
        <f t="shared" si="8"/>
        <v>26865.127942702904</v>
      </c>
      <c r="O173" s="12">
        <f t="shared" si="9"/>
        <v>4296.6482820293086</v>
      </c>
      <c r="P173" s="14">
        <f t="shared" si="10"/>
        <v>22568.479660673594</v>
      </c>
      <c r="Q173" s="14">
        <f t="shared" si="11"/>
        <v>493029.31418284343</v>
      </c>
    </row>
    <row r="174" spans="11:17">
      <c r="K174" s="12"/>
      <c r="L174" s="13">
        <v>49157</v>
      </c>
      <c r="M174" s="12">
        <v>161</v>
      </c>
      <c r="N174" s="14">
        <f t="shared" si="8"/>
        <v>26865.127942702904</v>
      </c>
      <c r="O174" s="12">
        <f t="shared" si="9"/>
        <v>4108.577618190362</v>
      </c>
      <c r="P174" s="14">
        <f t="shared" si="10"/>
        <v>22756.550324512544</v>
      </c>
      <c r="Q174" s="14">
        <f t="shared" si="11"/>
        <v>470272.7638583309</v>
      </c>
    </row>
    <row r="175" spans="11:17">
      <c r="K175" s="12"/>
      <c r="L175" s="13">
        <v>49188</v>
      </c>
      <c r="M175" s="12">
        <v>162</v>
      </c>
      <c r="N175" s="14">
        <f t="shared" si="8"/>
        <v>26865.127942702904</v>
      </c>
      <c r="O175" s="12">
        <f t="shared" si="9"/>
        <v>3918.9396988194244</v>
      </c>
      <c r="P175" s="14">
        <f t="shared" si="10"/>
        <v>22946.18824388348</v>
      </c>
      <c r="Q175" s="14">
        <f t="shared" si="11"/>
        <v>447326.57561444741</v>
      </c>
    </row>
    <row r="176" spans="11:17">
      <c r="K176" s="12"/>
      <c r="L176" s="13">
        <v>49218</v>
      </c>
      <c r="M176" s="12">
        <v>163</v>
      </c>
      <c r="N176" s="14">
        <f t="shared" si="8"/>
        <v>26865.127942702904</v>
      </c>
      <c r="O176" s="12">
        <f t="shared" si="9"/>
        <v>3727.7214634537286</v>
      </c>
      <c r="P176" s="14">
        <f t="shared" si="10"/>
        <v>23137.406479249177</v>
      </c>
      <c r="Q176" s="14">
        <f t="shared" si="11"/>
        <v>424189.16913519823</v>
      </c>
    </row>
    <row r="177" spans="11:17">
      <c r="K177" s="12"/>
      <c r="L177" s="13">
        <v>49249</v>
      </c>
      <c r="M177" s="12">
        <v>164</v>
      </c>
      <c r="N177" s="14">
        <f t="shared" si="8"/>
        <v>26865.127942702904</v>
      </c>
      <c r="O177" s="12">
        <f t="shared" si="9"/>
        <v>3534.9097427933189</v>
      </c>
      <c r="P177" s="14">
        <f t="shared" si="10"/>
        <v>23330.218199909585</v>
      </c>
      <c r="Q177" s="14">
        <f t="shared" si="11"/>
        <v>400858.95093528862</v>
      </c>
    </row>
    <row r="178" spans="11:17">
      <c r="K178" s="12"/>
      <c r="L178" s="13">
        <v>49279</v>
      </c>
      <c r="M178" s="12">
        <v>165</v>
      </c>
      <c r="N178" s="14">
        <f t="shared" si="8"/>
        <v>26865.127942702904</v>
      </c>
      <c r="O178" s="12">
        <f t="shared" si="9"/>
        <v>3340.4912577940722</v>
      </c>
      <c r="P178" s="14">
        <f t="shared" si="10"/>
        <v>23524.63668490883</v>
      </c>
      <c r="Q178" s="14">
        <f t="shared" si="11"/>
        <v>377334.3142503798</v>
      </c>
    </row>
    <row r="179" spans="11:17">
      <c r="K179" s="12"/>
      <c r="L179" s="13">
        <v>49310</v>
      </c>
      <c r="M179" s="12">
        <v>166</v>
      </c>
      <c r="N179" s="14">
        <f t="shared" si="8"/>
        <v>26865.127942702904</v>
      </c>
      <c r="O179" s="12">
        <f t="shared" si="9"/>
        <v>3144.4526187531651</v>
      </c>
      <c r="P179" s="14">
        <f t="shared" si="10"/>
        <v>23720.675323949738</v>
      </c>
      <c r="Q179" s="14">
        <f t="shared" si="11"/>
        <v>353613.63892643008</v>
      </c>
    </row>
    <row r="180" spans="11:17">
      <c r="K180" s="12"/>
      <c r="L180" s="13">
        <v>49341</v>
      </c>
      <c r="M180" s="12">
        <v>167</v>
      </c>
      <c r="N180" s="14">
        <f t="shared" si="8"/>
        <v>26865.127942702904</v>
      </c>
      <c r="O180" s="12">
        <f t="shared" si="9"/>
        <v>2946.7803243869171</v>
      </c>
      <c r="P180" s="14">
        <f t="shared" si="10"/>
        <v>23918.347618315987</v>
      </c>
      <c r="Q180" s="14">
        <f t="shared" si="11"/>
        <v>329695.29130811407</v>
      </c>
    </row>
    <row r="181" spans="11:17">
      <c r="K181" s="12"/>
      <c r="L181" s="13">
        <v>49369</v>
      </c>
      <c r="M181" s="12">
        <v>168</v>
      </c>
      <c r="N181" s="14">
        <f t="shared" si="8"/>
        <v>26865.127942702904</v>
      </c>
      <c r="O181" s="12">
        <f t="shared" si="9"/>
        <v>2747.4607609009508</v>
      </c>
      <c r="P181" s="14">
        <f t="shared" si="10"/>
        <v>24117.667181801953</v>
      </c>
      <c r="Q181" s="14">
        <f t="shared" si="11"/>
        <v>305577.62412631209</v>
      </c>
    </row>
    <row r="182" spans="11:17">
      <c r="K182" s="12"/>
      <c r="L182" s="13">
        <v>49400</v>
      </c>
      <c r="M182" s="12">
        <v>169</v>
      </c>
      <c r="N182" s="14">
        <f t="shared" si="8"/>
        <v>26865.127942702904</v>
      </c>
      <c r="O182" s="12">
        <f t="shared" si="9"/>
        <v>2546.4802010526009</v>
      </c>
      <c r="P182" s="14">
        <f t="shared" si="10"/>
        <v>24318.647741650304</v>
      </c>
      <c r="Q182" s="14">
        <f t="shared" si="11"/>
        <v>281258.9763846618</v>
      </c>
    </row>
    <row r="183" spans="11:17">
      <c r="K183" s="12"/>
      <c r="L183" s="13">
        <v>49430</v>
      </c>
      <c r="M183" s="12">
        <v>170</v>
      </c>
      <c r="N183" s="14">
        <f t="shared" si="8"/>
        <v>26865.127942702904</v>
      </c>
      <c r="O183" s="12">
        <f t="shared" si="9"/>
        <v>2343.8248032055149</v>
      </c>
      <c r="P183" s="14">
        <f t="shared" si="10"/>
        <v>24521.303139497388</v>
      </c>
      <c r="Q183" s="14">
        <f t="shared" si="11"/>
        <v>256737.67324516442</v>
      </c>
    </row>
    <row r="184" spans="11:17">
      <c r="K184" s="12"/>
      <c r="L184" s="13">
        <v>49461</v>
      </c>
      <c r="M184" s="12">
        <v>171</v>
      </c>
      <c r="N184" s="14">
        <f t="shared" si="8"/>
        <v>26865.127942702904</v>
      </c>
      <c r="O184" s="12">
        <f t="shared" si="9"/>
        <v>2139.4806103763704</v>
      </c>
      <c r="P184" s="14">
        <f t="shared" si="10"/>
        <v>24725.647332326535</v>
      </c>
      <c r="Q184" s="14">
        <f t="shared" si="11"/>
        <v>232012.02591283788</v>
      </c>
    </row>
    <row r="185" spans="11:17">
      <c r="K185" s="12"/>
      <c r="L185" s="13">
        <v>49491</v>
      </c>
      <c r="M185" s="12">
        <v>172</v>
      </c>
      <c r="N185" s="14">
        <f t="shared" si="8"/>
        <v>26865.127942702904</v>
      </c>
      <c r="O185" s="12">
        <f t="shared" si="9"/>
        <v>1933.4335492736491</v>
      </c>
      <c r="P185" s="14">
        <f t="shared" si="10"/>
        <v>24931.694393429254</v>
      </c>
      <c r="Q185" s="14">
        <f t="shared" si="11"/>
        <v>207080.33151940862</v>
      </c>
    </row>
    <row r="186" spans="11:17">
      <c r="K186" s="12"/>
      <c r="L186" s="13">
        <v>49522</v>
      </c>
      <c r="M186" s="12">
        <v>173</v>
      </c>
      <c r="N186" s="14">
        <f t="shared" si="8"/>
        <v>26865.127942702904</v>
      </c>
      <c r="O186" s="12">
        <f t="shared" si="9"/>
        <v>1725.6694293284054</v>
      </c>
      <c r="P186" s="14">
        <f t="shared" si="10"/>
        <v>25139.458513374499</v>
      </c>
      <c r="Q186" s="14">
        <f t="shared" si="11"/>
        <v>181940.87300603412</v>
      </c>
    </row>
    <row r="187" spans="11:17">
      <c r="K187" s="12"/>
      <c r="L187" s="13">
        <v>49553</v>
      </c>
      <c r="M187" s="12">
        <v>174</v>
      </c>
      <c r="N187" s="14">
        <f t="shared" si="8"/>
        <v>26865.127942702904</v>
      </c>
      <c r="O187" s="12">
        <f t="shared" si="9"/>
        <v>1516.173941716951</v>
      </c>
      <c r="P187" s="14">
        <f t="shared" si="10"/>
        <v>25348.954000985952</v>
      </c>
      <c r="Q187" s="14">
        <f t="shared" si="11"/>
        <v>156591.91900504817</v>
      </c>
    </row>
    <row r="188" spans="11:17">
      <c r="K188" s="12"/>
      <c r="L188" s="13">
        <v>49583</v>
      </c>
      <c r="M188" s="12">
        <v>175</v>
      </c>
      <c r="N188" s="14">
        <f t="shared" si="8"/>
        <v>26865.127942702904</v>
      </c>
      <c r="O188" s="12">
        <f t="shared" si="9"/>
        <v>1304.9326583754016</v>
      </c>
      <c r="P188" s="14">
        <f t="shared" si="10"/>
        <v>25560.195284327503</v>
      </c>
      <c r="Q188" s="14">
        <f t="shared" si="11"/>
        <v>131031.72372072066</v>
      </c>
    </row>
    <row r="189" spans="11:17">
      <c r="K189" s="12"/>
      <c r="L189" s="13">
        <v>49614</v>
      </c>
      <c r="M189" s="12">
        <v>176</v>
      </c>
      <c r="N189" s="14">
        <f t="shared" si="8"/>
        <v>26865.127942702904</v>
      </c>
      <c r="O189" s="12">
        <f t="shared" si="9"/>
        <v>1091.9310310060057</v>
      </c>
      <c r="P189" s="14">
        <f t="shared" si="10"/>
        <v>25773.196911696898</v>
      </c>
      <c r="Q189" s="14">
        <f t="shared" si="11"/>
        <v>105258.52680902377</v>
      </c>
    </row>
    <row r="190" spans="11:17">
      <c r="K190" s="12"/>
      <c r="L190" s="13">
        <v>49644</v>
      </c>
      <c r="M190" s="12">
        <v>177</v>
      </c>
      <c r="N190" s="14">
        <f t="shared" si="8"/>
        <v>26865.127942702904</v>
      </c>
      <c r="O190" s="12">
        <f t="shared" si="9"/>
        <v>877.15439007519808</v>
      </c>
      <c r="P190" s="14">
        <f t="shared" si="10"/>
        <v>25987.973552627707</v>
      </c>
      <c r="Q190" s="14">
        <f t="shared" si="11"/>
        <v>79270.553256396059</v>
      </c>
    </row>
    <row r="191" spans="11:17">
      <c r="K191" s="12"/>
      <c r="L191" s="13">
        <v>49675</v>
      </c>
      <c r="M191" s="12">
        <v>178</v>
      </c>
      <c r="N191" s="14">
        <f t="shared" si="8"/>
        <v>26865.127942702904</v>
      </c>
      <c r="O191" s="12">
        <f t="shared" si="9"/>
        <v>660.5879438033005</v>
      </c>
      <c r="P191" s="14">
        <f t="shared" si="10"/>
        <v>26204.539998899603</v>
      </c>
      <c r="Q191" s="14">
        <f t="shared" si="11"/>
        <v>53066.013257496452</v>
      </c>
    </row>
    <row r="192" spans="11:17">
      <c r="K192" s="12"/>
      <c r="L192" s="13">
        <v>49706</v>
      </c>
      <c r="M192" s="12">
        <v>179</v>
      </c>
      <c r="N192" s="14">
        <f t="shared" si="8"/>
        <v>26865.127942702904</v>
      </c>
      <c r="O192" s="12">
        <f t="shared" si="9"/>
        <v>442.21677714580375</v>
      </c>
      <c r="P192" s="14">
        <f t="shared" si="10"/>
        <v>26422.9111655571</v>
      </c>
      <c r="Q192" s="14">
        <f t="shared" si="11"/>
        <v>26643.102091939352</v>
      </c>
    </row>
    <row r="193" spans="8:17">
      <c r="K193" s="12"/>
      <c r="L193" s="13">
        <v>49735</v>
      </c>
      <c r="M193" s="12">
        <v>180</v>
      </c>
      <c r="N193" s="14">
        <f t="shared" si="8"/>
        <v>26865.127942702904</v>
      </c>
      <c r="O193" s="12">
        <f t="shared" si="9"/>
        <v>222.02585076616128</v>
      </c>
      <c r="P193" s="14">
        <f t="shared" si="10"/>
        <v>26643.102091936744</v>
      </c>
      <c r="Q193" s="14">
        <f t="shared" si="11"/>
        <v>2.6084308046847582E-9</v>
      </c>
    </row>
    <row r="194" spans="8:17">
      <c r="H194" s="2">
        <f>PMT(12%/12,180,0,O194,0)</f>
        <v>-4675.3715243487059</v>
      </c>
      <c r="O194">
        <f>SUM(O14:O193)</f>
        <v>2335723.0296865255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Caluclations</vt:lpstr>
      <vt:lpstr>Amortization Schedule</vt:lpstr>
      <vt:lpstr>Amortization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2022-01-11T13:51:26Z</dcterms:created>
  <dcterms:modified xsi:type="dcterms:W3CDTF">2022-02-07T10:21:57Z</dcterms:modified>
</cp:coreProperties>
</file>