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ya\Desktop\Imp Documents\"/>
    </mc:Choice>
  </mc:AlternateContent>
  <xr:revisionPtr revIDLastSave="0" documentId="8_{EE32643E-067E-4205-8964-48071554F28A}" xr6:coauthVersionLast="47" xr6:coauthVersionMax="47" xr10:uidLastSave="{00000000-0000-0000-0000-000000000000}"/>
  <bookViews>
    <workbookView xWindow="-108" yWindow="-108" windowWidth="23256" windowHeight="12456" firstSheet="1" activeTab="6" xr2:uid="{00000000-000D-0000-FFFF-FFFF00000000}"/>
  </bookViews>
  <sheets>
    <sheet name="Co A Profit and Loss" sheetId="1" r:id="rId1"/>
    <sheet name="Co A BS" sheetId="2" r:id="rId2"/>
    <sheet name="Co B BS" sheetId="3" r:id="rId3"/>
    <sheet name="Co B Profit and Loss" sheetId="4" r:id="rId4"/>
    <sheet name="Co C BS" sheetId="7" r:id="rId5"/>
    <sheet name="Co C Profit and Loss" sheetId="6" r:id="rId6"/>
    <sheet name="Altman Z Score" sheetId="5" r:id="rId7"/>
    <sheet name="Merton Model" sheetId="8" state="hidden" r:id="rId8"/>
    <sheet name="Dabur" sheetId="9" state="hidden" r:id="rId9"/>
    <sheet name="Titan" sheetId="10" state="hidden" r:id="rId10"/>
    <sheet name="Sheet1" sheetId="12" state="hidden" r:id="rId11"/>
    <sheet name="Merton2" sheetId="13" state="hidden" r:id="rId12"/>
    <sheet name="Yes Bank" sheetId="11" state="hidden" r:id="rId13"/>
  </sheets>
  <definedNames>
    <definedName name="solver_adj" localSheetId="7" hidden="1">'Merton Model'!$F$5,'Merton Model'!$F$10</definedName>
    <definedName name="solver_adj" localSheetId="11" hidden="1">Merton2!$F$3,Merton2!$F$8</definedName>
    <definedName name="solver_adj" localSheetId="10" hidden="1">Sheet1!$F$2,Sheet1!$F$7</definedName>
    <definedName name="solver_cvg" localSheetId="7" hidden="1">0.0001</definedName>
    <definedName name="solver_cvg" localSheetId="11" hidden="1">0.0001</definedName>
    <definedName name="solver_cvg" localSheetId="10" hidden="1">0.0001</definedName>
    <definedName name="solver_drv" localSheetId="7" hidden="1">1</definedName>
    <definedName name="solver_drv" localSheetId="11" hidden="1">1</definedName>
    <definedName name="solver_drv" localSheetId="10" hidden="1">1</definedName>
    <definedName name="solver_eng" localSheetId="7" hidden="1">1</definedName>
    <definedName name="solver_eng" localSheetId="11" hidden="1">1</definedName>
    <definedName name="solver_eng" localSheetId="10" hidden="1">1</definedName>
    <definedName name="solver_est" localSheetId="7" hidden="1">1</definedName>
    <definedName name="solver_est" localSheetId="11" hidden="1">1</definedName>
    <definedName name="solver_est" localSheetId="10" hidden="1">1</definedName>
    <definedName name="solver_itr" localSheetId="7" hidden="1">2147483647</definedName>
    <definedName name="solver_itr" localSheetId="11" hidden="1">2147483647</definedName>
    <definedName name="solver_itr" localSheetId="10" hidden="1">2147483647</definedName>
    <definedName name="solver_lhs1" localSheetId="7" hidden="1">'Merton Model'!$F$10</definedName>
    <definedName name="solver_lhs1" localSheetId="11" hidden="1">Merton2!$F$3</definedName>
    <definedName name="solver_lhs1" localSheetId="10" hidden="1">Sheet1!$F$2</definedName>
    <definedName name="solver_lhs2" localSheetId="7" hidden="1">'Merton Model'!$F$10</definedName>
    <definedName name="solver_lhs2" localSheetId="11" hidden="1">Merton2!$F$8</definedName>
    <definedName name="solver_lhs2" localSheetId="10" hidden="1">Sheet1!$F$7</definedName>
    <definedName name="solver_lhs3" localSheetId="7" hidden="1">'Merton Model'!$F$5</definedName>
    <definedName name="solver_lhs3" localSheetId="11" hidden="1">Merton2!$F$8</definedName>
    <definedName name="solver_lhs3" localSheetId="10" hidden="1">Sheet1!$F$8</definedName>
    <definedName name="solver_mip" localSheetId="7" hidden="1">2147483647</definedName>
    <definedName name="solver_mip" localSheetId="11" hidden="1">2147483647</definedName>
    <definedName name="solver_mip" localSheetId="10" hidden="1">2147483647</definedName>
    <definedName name="solver_mni" localSheetId="7" hidden="1">30</definedName>
    <definedName name="solver_mni" localSheetId="11" hidden="1">30</definedName>
    <definedName name="solver_mni" localSheetId="10" hidden="1">30</definedName>
    <definedName name="solver_mrt" localSheetId="7" hidden="1">0.075</definedName>
    <definedName name="solver_mrt" localSheetId="11" hidden="1">0.075</definedName>
    <definedName name="solver_mrt" localSheetId="10" hidden="1">0.075</definedName>
    <definedName name="solver_msl" localSheetId="7" hidden="1">2</definedName>
    <definedName name="solver_msl" localSheetId="11" hidden="1">2</definedName>
    <definedName name="solver_msl" localSheetId="10" hidden="1">2</definedName>
    <definedName name="solver_neg" localSheetId="7" hidden="1">1</definedName>
    <definedName name="solver_neg" localSheetId="11" hidden="1">1</definedName>
    <definedName name="solver_neg" localSheetId="10" hidden="1">1</definedName>
    <definedName name="solver_nod" localSheetId="7" hidden="1">2147483647</definedName>
    <definedName name="solver_nod" localSheetId="11" hidden="1">2147483647</definedName>
    <definedName name="solver_nod" localSheetId="10" hidden="1">2147483647</definedName>
    <definedName name="solver_num" localSheetId="7" hidden="1">3</definedName>
    <definedName name="solver_num" localSheetId="11" hidden="1">3</definedName>
    <definedName name="solver_num" localSheetId="10" hidden="1">3</definedName>
    <definedName name="solver_nwt" localSheetId="7" hidden="1">1</definedName>
    <definedName name="solver_nwt" localSheetId="11" hidden="1">1</definedName>
    <definedName name="solver_nwt" localSheetId="10" hidden="1">1</definedName>
    <definedName name="solver_opt" localSheetId="7" hidden="1">'Merton Model'!$F$20</definedName>
    <definedName name="solver_opt" localSheetId="11" hidden="1">Merton2!$F$17</definedName>
    <definedName name="solver_opt" localSheetId="10" hidden="1">Sheet1!$F$17</definedName>
    <definedName name="solver_pre" localSheetId="7" hidden="1">0.000001</definedName>
    <definedName name="solver_pre" localSheetId="11" hidden="1">0.000001</definedName>
    <definedName name="solver_pre" localSheetId="10" hidden="1">0.000001</definedName>
    <definedName name="solver_rbv" localSheetId="7" hidden="1">1</definedName>
    <definedName name="solver_rbv" localSheetId="11" hidden="1">1</definedName>
    <definedName name="solver_rbv" localSheetId="10" hidden="1">1</definedName>
    <definedName name="solver_rel1" localSheetId="7" hidden="1">2</definedName>
    <definedName name="solver_rel1" localSheetId="11" hidden="1">3</definedName>
    <definedName name="solver_rel1" localSheetId="10" hidden="1">3</definedName>
    <definedName name="solver_rel2" localSheetId="7" hidden="1">3</definedName>
    <definedName name="solver_rel2" localSheetId="11" hidden="1">2</definedName>
    <definedName name="solver_rel2" localSheetId="10" hidden="1">3</definedName>
    <definedName name="solver_rel3" localSheetId="7" hidden="1">3</definedName>
    <definedName name="solver_rel3" localSheetId="11" hidden="1">3</definedName>
    <definedName name="solver_rel3" localSheetId="10" hidden="1">2</definedName>
    <definedName name="solver_rhs1" localSheetId="7" hidden="1">'Merton Model'!$F$12</definedName>
    <definedName name="solver_rhs1" localSheetId="11" hidden="1">1</definedName>
    <definedName name="solver_rhs1" localSheetId="10" hidden="1">1</definedName>
    <definedName name="solver_rhs2" localSheetId="7" hidden="1">1%</definedName>
    <definedName name="solver_rhs2" localSheetId="11" hidden="1">Merton2!$F$10</definedName>
    <definedName name="solver_rhs2" localSheetId="10" hidden="1">1%</definedName>
    <definedName name="solver_rhs3" localSheetId="7" hidden="1">1</definedName>
    <definedName name="solver_rhs3" localSheetId="11" hidden="1">1%</definedName>
    <definedName name="solver_rhs3" localSheetId="10" hidden="1">Sheet1!$F$7</definedName>
    <definedName name="solver_rlx" localSheetId="7" hidden="1">2</definedName>
    <definedName name="solver_rlx" localSheetId="11" hidden="1">2</definedName>
    <definedName name="solver_rlx" localSheetId="10" hidden="1">2</definedName>
    <definedName name="solver_rsd" localSheetId="7" hidden="1">0</definedName>
    <definedName name="solver_rsd" localSheetId="11" hidden="1">0</definedName>
    <definedName name="solver_rsd" localSheetId="10" hidden="1">0</definedName>
    <definedName name="solver_scl" localSheetId="7" hidden="1">1</definedName>
    <definedName name="solver_scl" localSheetId="11" hidden="1">1</definedName>
    <definedName name="solver_scl" localSheetId="10" hidden="1">1</definedName>
    <definedName name="solver_sho" localSheetId="7" hidden="1">2</definedName>
    <definedName name="solver_sho" localSheetId="11" hidden="1">2</definedName>
    <definedName name="solver_sho" localSheetId="10" hidden="1">2</definedName>
    <definedName name="solver_ssz" localSheetId="7" hidden="1">100</definedName>
    <definedName name="solver_ssz" localSheetId="11" hidden="1">100</definedName>
    <definedName name="solver_ssz" localSheetId="10" hidden="1">100</definedName>
    <definedName name="solver_tim" localSheetId="7" hidden="1">2147483647</definedName>
    <definedName name="solver_tim" localSheetId="11" hidden="1">2147483647</definedName>
    <definedName name="solver_tim" localSheetId="10" hidden="1">2147483647</definedName>
    <definedName name="solver_tol" localSheetId="7" hidden="1">0.01</definedName>
    <definedName name="solver_tol" localSheetId="11" hidden="1">0.01</definedName>
    <definedName name="solver_tol" localSheetId="10" hidden="1">0.01</definedName>
    <definedName name="solver_typ" localSheetId="7" hidden="1">2</definedName>
    <definedName name="solver_typ" localSheetId="11" hidden="1">2</definedName>
    <definedName name="solver_typ" localSheetId="10" hidden="1">2</definedName>
    <definedName name="solver_val" localSheetId="7" hidden="1">0</definedName>
    <definedName name="solver_val" localSheetId="11" hidden="1">0</definedName>
    <definedName name="solver_val" localSheetId="10" hidden="1">0</definedName>
    <definedName name="solver_ver" localSheetId="7" hidden="1">3</definedName>
    <definedName name="solver_ver" localSheetId="11" hidden="1">3</definedName>
    <definedName name="solver_ver" localSheetId="1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 l="1"/>
  <c r="H34" i="5"/>
  <c r="H32" i="5"/>
  <c r="F32" i="5"/>
  <c r="F31" i="5"/>
  <c r="L16" i="5"/>
  <c r="H29" i="5"/>
  <c r="F29" i="5"/>
  <c r="F28" i="5"/>
  <c r="H26" i="5"/>
  <c r="F26" i="5"/>
  <c r="M29" i="1"/>
  <c r="H23" i="5"/>
  <c r="F23" i="5"/>
  <c r="F21" i="5"/>
  <c r="H20" i="5"/>
  <c r="F20" i="5"/>
  <c r="F18" i="5"/>
  <c r="F4" i="13"/>
  <c r="F11" i="13" s="1"/>
  <c r="F13" i="13" s="1"/>
  <c r="E4" i="13"/>
  <c r="E11" i="13" s="1"/>
  <c r="E13" i="13" s="1"/>
  <c r="D4" i="13"/>
  <c r="D11" i="13" s="1"/>
  <c r="D12" i="13" s="1"/>
  <c r="D14" i="13" s="1"/>
  <c r="D18" i="13" s="1"/>
  <c r="F12" i="13" l="1"/>
  <c r="F14" i="13" s="1"/>
  <c r="E12" i="13"/>
  <c r="E14" i="13" s="1"/>
  <c r="D13" i="13"/>
  <c r="D15" i="13" s="1"/>
  <c r="D17" i="13" s="1"/>
  <c r="E15" i="13" l="1"/>
  <c r="E17" i="13" s="1"/>
  <c r="E18" i="13"/>
  <c r="F15" i="13"/>
  <c r="F17" i="13" s="1"/>
  <c r="F18" i="13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L9" i="9" s="1"/>
  <c r="L10" i="9" s="1"/>
  <c r="H8" i="8" l="1"/>
  <c r="H107" i="11" l="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K5" i="11" s="1"/>
  <c r="K6" i="11" s="1"/>
  <c r="H4" i="11"/>
  <c r="H3" i="11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F6" i="8"/>
  <c r="E6" i="8"/>
  <c r="D6" i="8"/>
  <c r="L5" i="9" l="1"/>
  <c r="L6" i="9" s="1"/>
  <c r="D5" i="12" s="1"/>
  <c r="D8" i="12" s="1"/>
  <c r="D8" i="8"/>
  <c r="D12" i="8" s="1"/>
  <c r="L12" i="9"/>
  <c r="L13" i="9" s="1"/>
  <c r="D6" i="13" s="1"/>
  <c r="D10" i="13" s="1"/>
  <c r="N5" i="9"/>
  <c r="N6" i="9" s="1"/>
  <c r="L6" i="10"/>
  <c r="L7" i="10" s="1"/>
  <c r="E3" i="12"/>
  <c r="E10" i="12" s="1"/>
  <c r="E13" i="8"/>
  <c r="D13" i="8"/>
  <c r="D3" i="12"/>
  <c r="D10" i="12" s="1"/>
  <c r="F6" i="13"/>
  <c r="F10" i="13" s="1"/>
  <c r="F5" i="12"/>
  <c r="F8" i="12" s="1"/>
  <c r="F8" i="8"/>
  <c r="F12" i="8" s="1"/>
  <c r="F3" i="12"/>
  <c r="F10" i="12" s="1"/>
  <c r="F13" i="8"/>
  <c r="D15" i="8" l="1"/>
  <c r="D14" i="8"/>
  <c r="D16" i="8" s="1"/>
  <c r="E14" i="8"/>
  <c r="E16" i="8" s="1"/>
  <c r="E21" i="8" s="1"/>
  <c r="E15" i="8"/>
  <c r="E12" i="12"/>
  <c r="E11" i="12"/>
  <c r="E13" i="12" s="1"/>
  <c r="E18" i="12" s="1"/>
  <c r="E6" i="13"/>
  <c r="E10" i="13" s="1"/>
  <c r="E5" i="12"/>
  <c r="E8" i="12" s="1"/>
  <c r="E8" i="8"/>
  <c r="E12" i="8" s="1"/>
  <c r="F12" i="12"/>
  <c r="F11" i="12"/>
  <c r="F13" i="12" s="1"/>
  <c r="F18" i="12" s="1"/>
  <c r="F15" i="8"/>
  <c r="F14" i="8"/>
  <c r="F16" i="8" s="1"/>
  <c r="D11" i="12"/>
  <c r="D13" i="12" s="1"/>
  <c r="D18" i="12" s="1"/>
  <c r="D12" i="12"/>
  <c r="E15" i="12" l="1"/>
  <c r="E17" i="12" s="1"/>
  <c r="D15" i="12"/>
  <c r="D17" i="12" s="1"/>
  <c r="F18" i="8"/>
  <c r="F20" i="8" s="1"/>
  <c r="F21" i="8"/>
  <c r="E18" i="8"/>
  <c r="E20" i="8" s="1"/>
  <c r="F15" i="12"/>
  <c r="F17" i="12" s="1"/>
  <c r="D18" i="8"/>
  <c r="D20" i="8" s="1"/>
  <c r="D21" i="8"/>
  <c r="G6" i="5"/>
  <c r="K6" i="5" s="1"/>
  <c r="G5" i="5"/>
  <c r="K5" i="5" s="1"/>
  <c r="G4" i="5"/>
  <c r="K4" i="5" s="1"/>
  <c r="G3" i="5"/>
  <c r="K3" i="5" s="1"/>
  <c r="G2" i="5"/>
  <c r="F6" i="5"/>
  <c r="J6" i="5" s="1"/>
  <c r="F5" i="5"/>
  <c r="J5" i="5" s="1"/>
  <c r="F4" i="5"/>
  <c r="J4" i="5" s="1"/>
  <c r="F3" i="5"/>
  <c r="J3" i="5" s="1"/>
  <c r="F2" i="5"/>
  <c r="E5" i="5"/>
  <c r="I5" i="5" s="1"/>
  <c r="E6" i="5"/>
  <c r="I6" i="5" s="1"/>
  <c r="E4" i="5"/>
  <c r="I4" i="5" s="1"/>
  <c r="E3" i="5"/>
  <c r="I3" i="5" s="1"/>
  <c r="E2" i="5"/>
  <c r="I2" i="5" s="1"/>
  <c r="I7" i="5" l="1"/>
  <c r="F7" i="5"/>
  <c r="F8" i="5" s="1"/>
  <c r="J2" i="5"/>
  <c r="J7" i="5" s="1"/>
  <c r="G7" i="5"/>
  <c r="G8" i="5" s="1"/>
  <c r="K2" i="5"/>
  <c r="K7" i="5" s="1"/>
  <c r="E7" i="5"/>
  <c r="E8" i="5" s="1"/>
</calcChain>
</file>

<file path=xl/sharedStrings.xml><?xml version="1.0" encoding="utf-8"?>
<sst xmlns="http://schemas.openxmlformats.org/spreadsheetml/2006/main" count="399" uniqueCount="242">
  <si>
    <t>Profit &amp; Loss account of Dabur India</t>
  </si>
  <si>
    <t>------------------- in Rs. Cr. -------------------</t>
  </si>
  <si>
    <t>12 mths</t>
  </si>
  <si>
    <t>INCOME</t>
  </si>
  <si>
    <t>Revenue From Operations [Gross]</t>
  </si>
  <si>
    <t>Less: Excise/Sevice Tax/Other Levies</t>
  </si>
  <si>
    <t>Revenue From Operations [Net]</t>
  </si>
  <si>
    <t>Other Operating Revenues</t>
  </si>
  <si>
    <t>Total Operating Revenues</t>
  </si>
  <si>
    <t>Other Income</t>
  </si>
  <si>
    <t>Total Revenue</t>
  </si>
  <si>
    <t>EXPENSES</t>
  </si>
  <si>
    <t>Cost Of Materials Consumed</t>
  </si>
  <si>
    <t>Purchase Of Stock-In Trade</t>
  </si>
  <si>
    <t>Changes In Inventories Of FG,WIP And Stock-In Trade</t>
  </si>
  <si>
    <t>Employee Benefit Expenses</t>
  </si>
  <si>
    <t>Finance Costs</t>
  </si>
  <si>
    <t>Depreciation And Amortisation Expenses</t>
  </si>
  <si>
    <t>Other Expenses</t>
  </si>
  <si>
    <t>Total Expenses</t>
  </si>
  <si>
    <t>Profit/Loss Before Exceptional, ExtraOrdinary Items And Tax</t>
  </si>
  <si>
    <t>Exceptional Items</t>
  </si>
  <si>
    <t>Profit/Loss Before Tax</t>
  </si>
  <si>
    <t>Tax Expenses-Continued Operations</t>
  </si>
  <si>
    <t>Current Tax</t>
  </si>
  <si>
    <t>Deferred Tax</t>
  </si>
  <si>
    <t>Total Tax Expenses</t>
  </si>
  <si>
    <t>Profit/Loss After Tax And Before ExtraOrdinary Items</t>
  </si>
  <si>
    <t>Profit/Loss From Continuing Operations</t>
  </si>
  <si>
    <t>Profit/Loss For The Period</t>
  </si>
  <si>
    <t>Balance Sheet of Dabur India</t>
  </si>
  <si>
    <t>EQUITIES AND LIABILITIES</t>
  </si>
  <si>
    <t>SHAREHOLDER'S FUNDS</t>
  </si>
  <si>
    <t>Equity Share Capital</t>
  </si>
  <si>
    <t>Total Share Capital</t>
  </si>
  <si>
    <t>Reserves and Surplus</t>
  </si>
  <si>
    <t>Total Reserves and Surplus</t>
  </si>
  <si>
    <t>Employees Stock Options</t>
  </si>
  <si>
    <t>Total Shareholders Funds</t>
  </si>
  <si>
    <t>NON-CURRENT LIABILITIES</t>
  </si>
  <si>
    <t>Long Term Borrowings</t>
  </si>
  <si>
    <t>Deferred Tax Liabilities [Net]</t>
  </si>
  <si>
    <t>Other Long Term Liabilities</t>
  </si>
  <si>
    <t>Long Term Provisions</t>
  </si>
  <si>
    <t>Total Non-Current Liabilities</t>
  </si>
  <si>
    <t>CURRENT LIABILITIES</t>
  </si>
  <si>
    <t>Short Term Borrowings</t>
  </si>
  <si>
    <t>Trade Payables</t>
  </si>
  <si>
    <t>Other Current Liabilities</t>
  </si>
  <si>
    <t>Short Term Provisions</t>
  </si>
  <si>
    <t>Total Current Liabilities</t>
  </si>
  <si>
    <t>Total Capital And Liabilities</t>
  </si>
  <si>
    <t>ASSETS</t>
  </si>
  <si>
    <t>NON-CURRENT ASSETS</t>
  </si>
  <si>
    <t>Tangible Assets</t>
  </si>
  <si>
    <t>Intangible Assets</t>
  </si>
  <si>
    <t>Capital Work-In-Progress</t>
  </si>
  <si>
    <t>Other Assets</t>
  </si>
  <si>
    <t>Fixed Assets</t>
  </si>
  <si>
    <t>Non-Current Investments</t>
  </si>
  <si>
    <t>Long Term Loans And Advances</t>
  </si>
  <si>
    <t>Other Non-Current Assets</t>
  </si>
  <si>
    <t>Total Non-Current Assets</t>
  </si>
  <si>
    <t>CURRENT ASSETS</t>
  </si>
  <si>
    <t>Current Investments</t>
  </si>
  <si>
    <t>Inventories</t>
  </si>
  <si>
    <t>Trade Receivables</t>
  </si>
  <si>
    <t>Cash And Cash Equivalents</t>
  </si>
  <si>
    <t>Short Term Loans And Advances</t>
  </si>
  <si>
    <t>OtherCurrentAssets</t>
  </si>
  <si>
    <t>Total Current Assets</t>
  </si>
  <si>
    <t>Total Assets</t>
  </si>
  <si>
    <t>Balance Sheet of Titan Company</t>
  </si>
  <si>
    <t>Mar '19</t>
  </si>
  <si>
    <t>Mar '18</t>
  </si>
  <si>
    <t>Mar '17</t>
  </si>
  <si>
    <t>Mar '16</t>
  </si>
  <si>
    <t>Mar '15</t>
  </si>
  <si>
    <t>Sources Of Funds</t>
  </si>
  <si>
    <t>Reserves</t>
  </si>
  <si>
    <t>Networth</t>
  </si>
  <si>
    <t>Secured Loans</t>
  </si>
  <si>
    <t>Unsecured Loans</t>
  </si>
  <si>
    <t>Total Debt</t>
  </si>
  <si>
    <t>Total Liabilities</t>
  </si>
  <si>
    <t>Application Of Funds</t>
  </si>
  <si>
    <t>Gross Block</t>
  </si>
  <si>
    <t>Less: Accum. Depreciation</t>
  </si>
  <si>
    <t>Net Block</t>
  </si>
  <si>
    <t>Capital Work in Progress</t>
  </si>
  <si>
    <t>Investments</t>
  </si>
  <si>
    <t>Sundry Debtors</t>
  </si>
  <si>
    <t>Cash and Bank Balance</t>
  </si>
  <si>
    <t>Loans and Advances</t>
  </si>
  <si>
    <t>Total CA, Loans &amp; Advances</t>
  </si>
  <si>
    <t>Current Liabilities</t>
  </si>
  <si>
    <t>Provisions</t>
  </si>
  <si>
    <t>Total CL &amp; Provisions</t>
  </si>
  <si>
    <t>Net Current Assets</t>
  </si>
  <si>
    <t>Profit &amp; Loss account of Titan Company</t>
  </si>
  <si>
    <t>Less: MAT Credit Entitlement</t>
  </si>
  <si>
    <t>A</t>
  </si>
  <si>
    <t>B</t>
  </si>
  <si>
    <t>C</t>
  </si>
  <si>
    <t>D</t>
  </si>
  <si>
    <t>E</t>
  </si>
  <si>
    <t>Working Capital/Total Assets</t>
  </si>
  <si>
    <t>Reserve/Total Assets</t>
  </si>
  <si>
    <t>Sales/Total Assets</t>
  </si>
  <si>
    <t>Market Value of Equity/Total Liability</t>
  </si>
  <si>
    <t>Dabur</t>
  </si>
  <si>
    <t>Titan</t>
  </si>
  <si>
    <t>Balance Sheet of Yes Bank</t>
  </si>
  <si>
    <t>Capital and Liabilities:</t>
  </si>
  <si>
    <t>Net Worth</t>
  </si>
  <si>
    <t>Deposits</t>
  </si>
  <si>
    <t>Borrowings</t>
  </si>
  <si>
    <t>Other Liabilities &amp; Provisions</t>
  </si>
  <si>
    <t>Assets</t>
  </si>
  <si>
    <t>Cash &amp; Balances with RBI</t>
  </si>
  <si>
    <t>Balance with Banks, Money at Call</t>
  </si>
  <si>
    <t>Advances</t>
  </si>
  <si>
    <t>Capital Work In Progress</t>
  </si>
  <si>
    <t>Profit &amp; Loss account of Yes Bank</t>
  </si>
  <si>
    <t>Interest / Discount on Advances / Bills</t>
  </si>
  <si>
    <t>Income from Investments</t>
  </si>
  <si>
    <t>Interest on Balance with RBI and Other Inter-Bank funds</t>
  </si>
  <si>
    <t>Others</t>
  </si>
  <si>
    <t>Total Interest Earned</t>
  </si>
  <si>
    <t>Total Income</t>
  </si>
  <si>
    <t>EXPENDITURE</t>
  </si>
  <si>
    <t>Interest Expended</t>
  </si>
  <si>
    <t>Payments to and Provisions for Employees</t>
  </si>
  <si>
    <t>Depreciation</t>
  </si>
  <si>
    <t>Operating Expenses (excludes Employee Cost &amp; Depreciation)</t>
  </si>
  <si>
    <t>Total Operating Expenses</t>
  </si>
  <si>
    <t>Provision Towards Income Tax</t>
  </si>
  <si>
    <t>Provision Towards Deferred Tax</t>
  </si>
  <si>
    <t>Other Provisions and Contingencies</t>
  </si>
  <si>
    <t>Total Provisions and Contingencies</t>
  </si>
  <si>
    <t>Total Expenditure</t>
  </si>
  <si>
    <t>Net Profit / Loss for The Year</t>
  </si>
  <si>
    <t>Yes Bank</t>
  </si>
  <si>
    <t>Multiplication Factor/Co efficient</t>
  </si>
  <si>
    <t>PBDIT/Total Asset</t>
  </si>
  <si>
    <t>Altman's Z score parameter</t>
  </si>
  <si>
    <t>&gt;=3</t>
  </si>
  <si>
    <t>Good &amp; Safe</t>
  </si>
  <si>
    <t>1.8-2.99</t>
  </si>
  <si>
    <t>Cautious</t>
  </si>
  <si>
    <t>&lt;1.8</t>
  </si>
  <si>
    <t>Highly dangerous</t>
  </si>
  <si>
    <t>Altman's Z Score</t>
  </si>
  <si>
    <t>Probality of Bankruptcy</t>
  </si>
  <si>
    <t>Equity value is a call option on the value of the company with a strike price equal to the debt of the company</t>
  </si>
  <si>
    <t>Stock Price</t>
  </si>
  <si>
    <t>Equivalent Co inputs</t>
  </si>
  <si>
    <t>Black Scholes Inputs</t>
  </si>
  <si>
    <t>Strike Price</t>
  </si>
  <si>
    <t>R</t>
  </si>
  <si>
    <t>Time to maturity</t>
  </si>
  <si>
    <t>Book value of debt</t>
  </si>
  <si>
    <t>Risk free rate of return</t>
  </si>
  <si>
    <t>Sigma (V)</t>
  </si>
  <si>
    <t>Sigma ( E )</t>
  </si>
  <si>
    <t>d1</t>
  </si>
  <si>
    <t>d2</t>
  </si>
  <si>
    <t>nd1</t>
  </si>
  <si>
    <t>nd2</t>
  </si>
  <si>
    <t>Call Option</t>
  </si>
  <si>
    <t>Error</t>
  </si>
  <si>
    <t>Date</t>
  </si>
  <si>
    <t>Open</t>
  </si>
  <si>
    <t>High</t>
  </si>
  <si>
    <t>Low</t>
  </si>
  <si>
    <t>Close</t>
  </si>
  <si>
    <t>Adj Close</t>
  </si>
  <si>
    <t>Volume</t>
  </si>
  <si>
    <t>%  Change in price</t>
  </si>
  <si>
    <t>Daily Sigma</t>
  </si>
  <si>
    <t>Annual Sigma</t>
  </si>
  <si>
    <t>% Change in price</t>
  </si>
  <si>
    <t>% Change in Price</t>
  </si>
  <si>
    <t>Equity Value (Market Value of Equity)</t>
  </si>
  <si>
    <t>Theoritical Sigma (V)</t>
  </si>
  <si>
    <t>Probability of Default [1-N(d2)]</t>
  </si>
  <si>
    <t>Sigma  E * E= Sigma V * V</t>
  </si>
  <si>
    <t>Value of the Company (V)</t>
  </si>
  <si>
    <t>V=(Sigma E * E)/V</t>
  </si>
  <si>
    <t>No of trading Days</t>
  </si>
  <si>
    <t>Time to Maturity (t)</t>
  </si>
  <si>
    <t>Sigma ( V )</t>
  </si>
  <si>
    <t>Equivalent Company Inputs</t>
  </si>
  <si>
    <t>Black Scholed Input</t>
  </si>
  <si>
    <t>Value of Company (V)</t>
  </si>
  <si>
    <t>Face Value of Debt</t>
  </si>
  <si>
    <t>Risk Free Return</t>
  </si>
  <si>
    <t>Std Deviation of E</t>
  </si>
  <si>
    <t>Std Deviation of V</t>
  </si>
  <si>
    <t xml:space="preserve">Titan </t>
  </si>
  <si>
    <t>n(d1)</t>
  </si>
  <si>
    <t>n(d2)</t>
  </si>
  <si>
    <t>Theotical value of V</t>
  </si>
  <si>
    <t>V=D+E</t>
  </si>
  <si>
    <t>Sigma V=Sigma (D+E)</t>
  </si>
  <si>
    <t>Sigma D + Sigma E</t>
  </si>
  <si>
    <t>V.Sigma V=E.Sigma E</t>
  </si>
  <si>
    <t>V=E.Sigma E/Sigma V</t>
  </si>
  <si>
    <t>Considering 250 working days of mkt</t>
  </si>
  <si>
    <t>Equity Value</t>
  </si>
  <si>
    <t>Probability of default (1-n(d2))</t>
  </si>
  <si>
    <t>Value of Debt</t>
  </si>
  <si>
    <t>Sigma E</t>
  </si>
  <si>
    <t>Std Deviation of Equity</t>
  </si>
  <si>
    <t>Sigma V</t>
  </si>
  <si>
    <t>Std Deviation of Firm's value</t>
  </si>
  <si>
    <t>D &amp; E</t>
  </si>
  <si>
    <t>Theoritical Sigma V</t>
  </si>
  <si>
    <t>E*Sigma E=V*Sigma V</t>
  </si>
  <si>
    <t>Market Value of Equity ( E )</t>
  </si>
  <si>
    <t>Sigma V=(E*Sigma E)/V</t>
  </si>
  <si>
    <t>d1-Sigma V*sqrt(T)</t>
  </si>
  <si>
    <t>Stock Price * nd1-Strike Price/Exp(R*T)*nd2</t>
  </si>
  <si>
    <t>Time To maturity (T)</t>
  </si>
  <si>
    <t>Probability of Default (1-nd2)</t>
  </si>
  <si>
    <t>Risk Matrix (Altman's Z Score)</t>
  </si>
  <si>
    <t>Co A</t>
  </si>
  <si>
    <t>Co B</t>
  </si>
  <si>
    <t>Co C</t>
  </si>
  <si>
    <t>Current Asset</t>
  </si>
  <si>
    <t>Current Liability</t>
  </si>
  <si>
    <t>WC</t>
  </si>
  <si>
    <t>Total Asset</t>
  </si>
  <si>
    <t>WC/Total Asset</t>
  </si>
  <si>
    <t>Reserve/total Asset</t>
  </si>
  <si>
    <t>PBDIT</t>
  </si>
  <si>
    <t>Market value of Equity</t>
  </si>
  <si>
    <t>Total Liability</t>
  </si>
  <si>
    <t>Market value of Equity/Total Liability</t>
  </si>
  <si>
    <t>Sales</t>
  </si>
  <si>
    <t>Merton Model/Black Scholes Model</t>
  </si>
  <si>
    <t>Bsuiness Loan Unsecured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</si>
</sst>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03030"/>
      <name val="Calibri"/>
      <family val="2"/>
      <scheme val="minor"/>
    </font>
    <font>
      <sz val="11"/>
      <color rgb="FF30303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B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EEEEE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7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7" fontId="2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9" fontId="0" fillId="0" borderId="0" xfId="0" applyNumberFormat="1"/>
    <xf numFmtId="9" fontId="4" fillId="0" borderId="1" xfId="0" applyNumberFormat="1" applyFont="1" applyBorder="1"/>
    <xf numFmtId="14" fontId="0" fillId="0" borderId="0" xfId="0" applyNumberFormat="1"/>
    <xf numFmtId="0" fontId="0" fillId="4" borderId="1" xfId="0" applyFill="1" applyBorder="1"/>
    <xf numFmtId="4" fontId="0" fillId="0" borderId="1" xfId="0" applyNumberFormat="1" applyBorder="1"/>
    <xf numFmtId="10" fontId="0" fillId="0" borderId="1" xfId="0" applyNumberFormat="1" applyBorder="1"/>
    <xf numFmtId="0" fontId="0" fillId="5" borderId="1" xfId="0" applyFill="1" applyBorder="1"/>
    <xf numFmtId="9" fontId="0" fillId="4" borderId="1" xfId="0" applyNumberFormat="1" applyFill="1" applyBorder="1"/>
    <xf numFmtId="9" fontId="0" fillId="0" borderId="1" xfId="1" applyFont="1" applyBorder="1"/>
    <xf numFmtId="0" fontId="0" fillId="4" borderId="0" xfId="0" applyFill="1"/>
    <xf numFmtId="9" fontId="0" fillId="4" borderId="0" xfId="0" applyNumberFormat="1" applyFill="1"/>
    <xf numFmtId="10" fontId="0" fillId="0" borderId="0" xfId="0" applyNumberFormat="1"/>
    <xf numFmtId="0" fontId="0" fillId="6" borderId="0" xfId="0" applyFill="1"/>
    <xf numFmtId="2" fontId="0" fillId="6" borderId="0" xfId="0" applyNumberFormat="1" applyFill="1"/>
    <xf numFmtId="9" fontId="0" fillId="0" borderId="0" xfId="1" applyFont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EBD51A-C3E5-424C-B7E4-D57189C3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F48B2D-D31E-41B4-A9E3-B471A191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F83026-DBA9-4569-831B-91A46D7A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3901D9-F8FB-45CE-9D71-64F77C6D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A5F29D-C638-47BB-A1F9-94210497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42C795A-0A07-4966-8BB1-5F1D8DC1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4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03D8E5-31C2-43ED-B6C6-49F4CE97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96FA08-16E1-4563-BFBE-6D51C37B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4B8A73-95A6-489B-879B-E56F6A73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BA9ED0-CAF6-4889-9B06-013EB64C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5C7F1A-C121-4052-8E1E-18379A68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0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0F5E6A-1D64-4F9A-A428-4BBC02CE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8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35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E8FFE1-930F-4BB5-9603-22439A9D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4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0654E7-19BF-46E5-A361-80F634A2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03068C-1AFF-489B-845C-BB7764D0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A303D2-A968-4C4A-8D0C-3025A6FA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5C7A61-7274-4058-816A-945756A5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8F0EE9-BAC0-40CB-93FC-1629BDA4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60C63B-498E-4588-BE38-607A83EF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DD0988-A129-4801-9B00-E806934C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7DE1CE-AED8-493C-BE67-2E183BBE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2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C849EE-39B3-4777-8BB5-594D0AB1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B155B7-1DE1-4D37-81AE-E6AEB128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zoomScale="117" zoomScaleNormal="117" workbookViewId="0">
      <selection activeCell="B7" sqref="B7"/>
    </sheetView>
  </sheetViews>
  <sheetFormatPr defaultColWidth="8.77734375" defaultRowHeight="14.4" x14ac:dyDescent="0.3"/>
  <cols>
    <col min="1" max="1" width="24.21875" customWidth="1"/>
  </cols>
  <sheetData>
    <row r="1" spans="1:11" ht="72" x14ac:dyDescent="0.3">
      <c r="A1" s="1" t="s">
        <v>0</v>
      </c>
      <c r="B1" s="2" t="s">
        <v>1</v>
      </c>
    </row>
    <row r="2" spans="1:11" x14ac:dyDescent="0.3">
      <c r="A2" s="3"/>
      <c r="B2" s="20">
        <v>44986</v>
      </c>
      <c r="C2" s="20">
        <v>44621</v>
      </c>
      <c r="D2" s="20">
        <v>44256</v>
      </c>
      <c r="E2" s="20">
        <v>43891</v>
      </c>
      <c r="F2" s="20">
        <v>43525</v>
      </c>
      <c r="G2" s="5"/>
      <c r="H2" s="5"/>
      <c r="I2" s="5"/>
      <c r="J2" s="5"/>
      <c r="K2" s="5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6"/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5"/>
      <c r="H4" s="5"/>
      <c r="I4" s="5"/>
      <c r="J4" s="5"/>
      <c r="K4" s="5"/>
    </row>
    <row r="5" spans="1:1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3">
      <c r="A6" s="45" t="s">
        <v>3</v>
      </c>
      <c r="B6" s="45"/>
      <c r="C6" s="10"/>
      <c r="D6" s="10"/>
      <c r="E6" s="10"/>
      <c r="F6" s="10"/>
      <c r="G6" s="5"/>
      <c r="H6" s="5"/>
      <c r="I6" s="5"/>
      <c r="J6" s="5"/>
      <c r="K6" s="5"/>
    </row>
    <row r="7" spans="1:11" ht="28.8" x14ac:dyDescent="0.3">
      <c r="A7" s="3" t="s">
        <v>4</v>
      </c>
      <c r="B7" s="4">
        <v>6189.54</v>
      </c>
      <c r="C7" s="4">
        <v>5552.26</v>
      </c>
      <c r="D7" s="4">
        <v>5357.84</v>
      </c>
      <c r="E7" s="4">
        <v>5822.23</v>
      </c>
      <c r="F7" s="4">
        <v>5493.39</v>
      </c>
      <c r="G7" s="5"/>
      <c r="H7" s="5"/>
      <c r="I7" s="5"/>
      <c r="J7" s="5"/>
      <c r="K7" s="5"/>
    </row>
    <row r="8" spans="1:11" ht="28.8" x14ac:dyDescent="0.3">
      <c r="A8" s="6" t="s">
        <v>5</v>
      </c>
      <c r="B8" s="7">
        <v>0</v>
      </c>
      <c r="C8" s="7">
        <v>16.77</v>
      </c>
      <c r="D8" s="7">
        <v>79.19</v>
      </c>
      <c r="E8" s="7">
        <v>82.53</v>
      </c>
      <c r="F8" s="7">
        <v>74.38</v>
      </c>
      <c r="G8" s="5"/>
      <c r="H8" s="5"/>
      <c r="I8" s="5"/>
      <c r="J8" s="5"/>
      <c r="K8" s="5"/>
    </row>
    <row r="9" spans="1:11" ht="28.8" x14ac:dyDescent="0.3">
      <c r="A9" s="3" t="s">
        <v>6</v>
      </c>
      <c r="B9" s="4">
        <v>6189.54</v>
      </c>
      <c r="C9" s="4">
        <v>5535.49</v>
      </c>
      <c r="D9" s="4">
        <v>5278.65</v>
      </c>
      <c r="E9" s="4">
        <v>5739.7</v>
      </c>
      <c r="F9" s="4">
        <v>5419.01</v>
      </c>
      <c r="G9" s="5"/>
      <c r="H9" s="5"/>
      <c r="I9" s="5"/>
      <c r="J9" s="5"/>
      <c r="K9" s="5"/>
    </row>
    <row r="10" spans="1:11" x14ac:dyDescent="0.3">
      <c r="A10" s="6" t="s">
        <v>7</v>
      </c>
      <c r="B10" s="7">
        <v>83.65</v>
      </c>
      <c r="C10" s="7">
        <v>56.8</v>
      </c>
      <c r="D10" s="7">
        <v>12</v>
      </c>
      <c r="E10" s="7">
        <v>10.3</v>
      </c>
      <c r="F10" s="7">
        <v>12.27</v>
      </c>
      <c r="G10" s="5"/>
      <c r="H10" s="5"/>
      <c r="I10" s="5"/>
      <c r="J10" s="5"/>
      <c r="K10" s="5"/>
    </row>
    <row r="11" spans="1:11" x14ac:dyDescent="0.3">
      <c r="A11" s="3" t="s">
        <v>8</v>
      </c>
      <c r="B11" s="4">
        <v>6273.19</v>
      </c>
      <c r="C11" s="4">
        <v>5592.29</v>
      </c>
      <c r="D11" s="4">
        <v>5290.65</v>
      </c>
      <c r="E11" s="4">
        <v>5750</v>
      </c>
      <c r="F11" s="4">
        <v>5431.28</v>
      </c>
      <c r="G11" s="5"/>
      <c r="H11" s="5"/>
      <c r="I11" s="5"/>
      <c r="J11" s="5"/>
      <c r="K11" s="5"/>
    </row>
    <row r="12" spans="1:11" x14ac:dyDescent="0.3">
      <c r="A12" s="6" t="s">
        <v>9</v>
      </c>
      <c r="B12" s="7">
        <v>274.74</v>
      </c>
      <c r="C12" s="7">
        <v>283.23</v>
      </c>
      <c r="D12" s="7">
        <v>274.64</v>
      </c>
      <c r="E12" s="7">
        <v>196.64</v>
      </c>
      <c r="F12" s="7">
        <v>137.85</v>
      </c>
      <c r="G12" s="5"/>
      <c r="H12" s="5"/>
      <c r="I12" s="5"/>
      <c r="J12" s="5"/>
      <c r="K12" s="5"/>
    </row>
    <row r="13" spans="1:11" x14ac:dyDescent="0.3">
      <c r="A13" s="8" t="s">
        <v>10</v>
      </c>
      <c r="B13" s="9">
        <v>6547.93</v>
      </c>
      <c r="C13" s="9">
        <v>5875.52</v>
      </c>
      <c r="D13" s="9">
        <v>5565.29</v>
      </c>
      <c r="E13" s="9">
        <v>5946.64</v>
      </c>
      <c r="F13" s="9">
        <v>5569.13</v>
      </c>
      <c r="G13" s="5"/>
      <c r="H13" s="5"/>
      <c r="I13" s="5"/>
      <c r="J13" s="5"/>
      <c r="K13" s="5"/>
    </row>
    <row r="14" spans="1:11" x14ac:dyDescent="0.3">
      <c r="A14" s="45" t="s">
        <v>11</v>
      </c>
      <c r="B14" s="45"/>
      <c r="C14" s="10"/>
      <c r="D14" s="10"/>
      <c r="E14" s="10"/>
      <c r="F14" s="10"/>
      <c r="G14" s="5"/>
      <c r="H14" s="5"/>
      <c r="I14" s="5"/>
      <c r="J14" s="5"/>
      <c r="K14" s="5"/>
    </row>
    <row r="15" spans="1:11" ht="28.8" x14ac:dyDescent="0.3">
      <c r="A15" s="6" t="s">
        <v>12</v>
      </c>
      <c r="B15" s="11">
        <v>2262.5100000000002</v>
      </c>
      <c r="C15" s="11">
        <v>2060.2600000000002</v>
      </c>
      <c r="D15" s="11">
        <v>1843.18</v>
      </c>
      <c r="E15" s="11">
        <v>1847.75</v>
      </c>
      <c r="F15" s="11">
        <v>1921.09</v>
      </c>
      <c r="G15" s="5"/>
      <c r="H15" s="5"/>
      <c r="I15" s="5"/>
      <c r="J15" s="5"/>
      <c r="K15" s="5"/>
    </row>
    <row r="16" spans="1:11" x14ac:dyDescent="0.3">
      <c r="A16" s="6" t="s">
        <v>13</v>
      </c>
      <c r="B16" s="7">
        <v>984.91</v>
      </c>
      <c r="C16" s="7">
        <v>916.46</v>
      </c>
      <c r="D16" s="7">
        <v>944.6</v>
      </c>
      <c r="E16" s="7">
        <v>988.14</v>
      </c>
      <c r="F16" s="7">
        <v>937.25</v>
      </c>
      <c r="G16" s="5"/>
      <c r="H16" s="5"/>
      <c r="I16" s="5"/>
      <c r="J16" s="5"/>
      <c r="K16" s="5"/>
    </row>
    <row r="17" spans="1:13" ht="28.8" x14ac:dyDescent="0.3">
      <c r="A17" s="6" t="s">
        <v>14</v>
      </c>
      <c r="B17" s="7">
        <v>10.09</v>
      </c>
      <c r="C17" s="7">
        <v>-74.03</v>
      </c>
      <c r="D17" s="7">
        <v>-8.19</v>
      </c>
      <c r="E17" s="7">
        <v>-23.77</v>
      </c>
      <c r="F17" s="7">
        <v>-32.25</v>
      </c>
      <c r="G17" s="5"/>
      <c r="H17" s="5"/>
      <c r="I17" s="5"/>
      <c r="J17" s="5"/>
      <c r="K17" s="5"/>
    </row>
    <row r="18" spans="1:13" x14ac:dyDescent="0.3">
      <c r="A18" s="6" t="s">
        <v>15</v>
      </c>
      <c r="B18" s="7">
        <v>572.33000000000004</v>
      </c>
      <c r="C18" s="7">
        <v>461.13</v>
      </c>
      <c r="D18" s="7">
        <v>425.3</v>
      </c>
      <c r="E18" s="7">
        <v>431.77</v>
      </c>
      <c r="F18" s="7">
        <v>392.99</v>
      </c>
      <c r="G18" s="5"/>
      <c r="H18" s="5"/>
      <c r="I18" s="5"/>
      <c r="J18" s="5"/>
      <c r="K18" s="5"/>
    </row>
    <row r="19" spans="1:13" x14ac:dyDescent="0.3">
      <c r="A19" s="6" t="s">
        <v>16</v>
      </c>
      <c r="B19" s="7">
        <v>29.8</v>
      </c>
      <c r="C19" s="7">
        <v>21.89</v>
      </c>
      <c r="D19" s="7">
        <v>16.23</v>
      </c>
      <c r="E19" s="7">
        <v>9.83</v>
      </c>
      <c r="F19" s="7">
        <v>9.89</v>
      </c>
      <c r="G19" s="5"/>
      <c r="H19" s="5"/>
      <c r="I19" s="5"/>
      <c r="J19" s="5"/>
      <c r="K19" s="5"/>
    </row>
    <row r="20" spans="1:13" ht="28.8" x14ac:dyDescent="0.3">
      <c r="A20" s="6" t="s">
        <v>17</v>
      </c>
      <c r="B20" s="7">
        <v>108.83</v>
      </c>
      <c r="C20" s="7">
        <v>102.5</v>
      </c>
      <c r="D20" s="7">
        <v>75.430000000000007</v>
      </c>
      <c r="E20" s="7">
        <v>72.819999999999993</v>
      </c>
      <c r="F20" s="7">
        <v>65.97</v>
      </c>
      <c r="G20" s="5"/>
      <c r="H20" s="5"/>
      <c r="I20" s="5"/>
      <c r="J20" s="5"/>
      <c r="K20" s="5"/>
    </row>
    <row r="21" spans="1:13" x14ac:dyDescent="0.3">
      <c r="A21" s="6" t="s">
        <v>18</v>
      </c>
      <c r="B21" s="11">
        <v>1076.1099999999999</v>
      </c>
      <c r="C21" s="7">
        <v>999.64</v>
      </c>
      <c r="D21" s="7">
        <v>974.39</v>
      </c>
      <c r="E21" s="11">
        <v>1407.36</v>
      </c>
      <c r="F21" s="11">
        <v>1273.7</v>
      </c>
      <c r="G21" s="5"/>
      <c r="H21" s="5"/>
      <c r="I21" s="5"/>
      <c r="J21" s="5"/>
      <c r="K21" s="5"/>
    </row>
    <row r="22" spans="1:13" x14ac:dyDescent="0.3">
      <c r="A22" s="8" t="s">
        <v>19</v>
      </c>
      <c r="B22" s="9">
        <v>5044.58</v>
      </c>
      <c r="C22" s="9">
        <v>4487.8500000000004</v>
      </c>
      <c r="D22" s="9">
        <v>4270.9399999999996</v>
      </c>
      <c r="E22" s="9">
        <v>4733.8999999999996</v>
      </c>
      <c r="F22" s="9">
        <v>4568.6400000000003</v>
      </c>
      <c r="G22" s="5"/>
      <c r="H22" s="5"/>
      <c r="I22" s="5"/>
      <c r="J22" s="5"/>
      <c r="K22" s="5"/>
    </row>
    <row r="23" spans="1:13" x14ac:dyDescent="0.3">
      <c r="A23" s="3"/>
      <c r="B23" s="12">
        <v>43525</v>
      </c>
      <c r="C23" s="12">
        <v>43160</v>
      </c>
      <c r="D23" s="12">
        <v>42795</v>
      </c>
      <c r="E23" s="12">
        <v>42430</v>
      </c>
      <c r="F23" s="12">
        <v>42064</v>
      </c>
      <c r="G23" s="5"/>
      <c r="H23" s="5"/>
      <c r="I23" s="5"/>
      <c r="J23" s="5"/>
      <c r="K23" s="5"/>
    </row>
    <row r="24" spans="1:13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3" x14ac:dyDescent="0.3">
      <c r="A25" s="6"/>
      <c r="B25" s="7" t="s">
        <v>2</v>
      </c>
      <c r="C25" s="7" t="s">
        <v>2</v>
      </c>
      <c r="D25" s="7" t="s">
        <v>2</v>
      </c>
      <c r="E25" s="7" t="s">
        <v>2</v>
      </c>
      <c r="F25" s="7" t="s">
        <v>2</v>
      </c>
      <c r="G25" s="5"/>
      <c r="H25" s="5"/>
      <c r="I25" s="5"/>
      <c r="J25" s="5"/>
      <c r="K25" s="5"/>
      <c r="M25" s="29"/>
    </row>
    <row r="26" spans="1:13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3" ht="43.2" x14ac:dyDescent="0.3">
      <c r="A27" s="8" t="s">
        <v>20</v>
      </c>
      <c r="B27" s="9">
        <v>1503.35</v>
      </c>
      <c r="C27" s="9">
        <v>1387.67</v>
      </c>
      <c r="D27" s="9">
        <v>1294.3499999999999</v>
      </c>
      <c r="E27" s="9">
        <v>1212.74</v>
      </c>
      <c r="F27" s="9">
        <v>1000.49</v>
      </c>
      <c r="G27" s="5"/>
      <c r="H27" s="5"/>
      <c r="I27" s="5"/>
      <c r="J27" s="5"/>
      <c r="K27" s="5"/>
    </row>
    <row r="28" spans="1:13" x14ac:dyDescent="0.3">
      <c r="A28" s="6" t="s">
        <v>21</v>
      </c>
      <c r="B28" s="7">
        <v>0</v>
      </c>
      <c r="C28" s="7">
        <v>-14.54</v>
      </c>
      <c r="D28" s="7">
        <v>0</v>
      </c>
      <c r="E28" s="7">
        <v>0</v>
      </c>
      <c r="F28" s="7">
        <v>-23.96</v>
      </c>
      <c r="G28" s="5"/>
      <c r="H28" s="5"/>
      <c r="I28" s="5"/>
      <c r="J28" s="5"/>
      <c r="K28" s="5"/>
    </row>
    <row r="29" spans="1:13" x14ac:dyDescent="0.3">
      <c r="A29" s="3" t="s">
        <v>22</v>
      </c>
      <c r="B29" s="4">
        <v>1503.35</v>
      </c>
      <c r="C29" s="4">
        <v>1373.13</v>
      </c>
      <c r="D29" s="4">
        <v>1294.3499999999999</v>
      </c>
      <c r="E29" s="4">
        <v>1212.74</v>
      </c>
      <c r="F29" s="10">
        <v>976.53</v>
      </c>
      <c r="G29" s="5"/>
      <c r="H29" s="5"/>
      <c r="I29" s="5"/>
      <c r="J29" s="5"/>
      <c r="K29" s="5"/>
      <c r="M29" s="29">
        <f>B29+B19+B20</f>
        <v>1641.9799999999998</v>
      </c>
    </row>
    <row r="30" spans="1:13" ht="16.05" customHeight="1" x14ac:dyDescent="0.3">
      <c r="A30" s="45" t="s">
        <v>23</v>
      </c>
      <c r="B30" s="45"/>
      <c r="C30" s="10"/>
      <c r="D30" s="10"/>
      <c r="E30" s="10"/>
      <c r="F30" s="10"/>
      <c r="G30" s="5"/>
      <c r="H30" s="5"/>
      <c r="I30" s="5"/>
      <c r="J30" s="5"/>
      <c r="K30" s="5"/>
    </row>
    <row r="31" spans="1:13" x14ac:dyDescent="0.3">
      <c r="A31" s="6" t="s">
        <v>24</v>
      </c>
      <c r="B31" s="7">
        <v>369.28</v>
      </c>
      <c r="C31" s="7">
        <v>340.33</v>
      </c>
      <c r="D31" s="7">
        <v>310.83</v>
      </c>
      <c r="E31" s="7">
        <v>259.11</v>
      </c>
      <c r="F31" s="7">
        <v>204.35</v>
      </c>
      <c r="G31" s="5"/>
      <c r="H31" s="5"/>
      <c r="I31" s="5"/>
      <c r="J31" s="5"/>
      <c r="K31" s="5"/>
    </row>
    <row r="32" spans="1:13" x14ac:dyDescent="0.3">
      <c r="A32" s="6" t="s">
        <v>25</v>
      </c>
      <c r="B32" s="7">
        <v>-130.22</v>
      </c>
      <c r="C32" s="7">
        <v>-39.25</v>
      </c>
      <c r="D32" s="7">
        <v>-14.81</v>
      </c>
      <c r="E32" s="7">
        <v>14.12</v>
      </c>
      <c r="F32" s="7">
        <v>9.6</v>
      </c>
      <c r="G32" s="5"/>
      <c r="H32" s="5"/>
      <c r="I32" s="5"/>
      <c r="J32" s="5"/>
      <c r="K32" s="5"/>
    </row>
    <row r="33" spans="1:11" x14ac:dyDescent="0.3">
      <c r="A33" s="3" t="s">
        <v>26</v>
      </c>
      <c r="B33" s="10">
        <v>239.06</v>
      </c>
      <c r="C33" s="10">
        <v>301.08</v>
      </c>
      <c r="D33" s="10">
        <v>296.02</v>
      </c>
      <c r="E33" s="10">
        <v>273.23</v>
      </c>
      <c r="F33" s="10">
        <v>213.95</v>
      </c>
      <c r="G33" s="5"/>
      <c r="H33" s="5"/>
      <c r="I33" s="5"/>
      <c r="J33" s="5"/>
      <c r="K33" s="5"/>
    </row>
    <row r="34" spans="1:11" ht="28.8" x14ac:dyDescent="0.3">
      <c r="A34" s="3" t="s">
        <v>27</v>
      </c>
      <c r="B34" s="4">
        <v>1264.29</v>
      </c>
      <c r="C34" s="4">
        <v>1072.05</v>
      </c>
      <c r="D34" s="10">
        <v>998.33</v>
      </c>
      <c r="E34" s="10">
        <v>939.51</v>
      </c>
      <c r="F34" s="10">
        <v>762.58</v>
      </c>
      <c r="G34" s="5"/>
      <c r="H34" s="5"/>
      <c r="I34" s="5"/>
      <c r="J34" s="5"/>
      <c r="K34" s="5"/>
    </row>
    <row r="35" spans="1:11" ht="28.8" x14ac:dyDescent="0.3">
      <c r="A35" s="3" t="s">
        <v>28</v>
      </c>
      <c r="B35" s="4">
        <v>1264.29</v>
      </c>
      <c r="C35" s="4">
        <v>1072.05</v>
      </c>
      <c r="D35" s="10">
        <v>998.33</v>
      </c>
      <c r="E35" s="10">
        <v>939.51</v>
      </c>
      <c r="F35" s="10">
        <v>762.58</v>
      </c>
    </row>
    <row r="36" spans="1:11" x14ac:dyDescent="0.3">
      <c r="A36" s="8" t="s">
        <v>29</v>
      </c>
      <c r="B36" s="9">
        <v>1264.29</v>
      </c>
      <c r="C36" s="9">
        <v>1072.05</v>
      </c>
      <c r="D36" s="13">
        <v>998.33</v>
      </c>
      <c r="E36" s="13">
        <v>939.51</v>
      </c>
      <c r="F36" s="13">
        <v>762.58</v>
      </c>
    </row>
  </sheetData>
  <mergeCells count="7">
    <mergeCell ref="A30:B30"/>
    <mergeCell ref="A3:K3"/>
    <mergeCell ref="A5:K5"/>
    <mergeCell ref="A6:B6"/>
    <mergeCell ref="A14:B14"/>
    <mergeCell ref="A24:K24"/>
    <mergeCell ref="A26:K2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7"/>
  <sheetViews>
    <sheetView workbookViewId="0">
      <selection activeCell="K14" sqref="K14"/>
    </sheetView>
  </sheetViews>
  <sheetFormatPr defaultRowHeight="14.4" x14ac:dyDescent="0.3"/>
  <cols>
    <col min="1" max="1" width="10.109375" bestFit="1" customWidth="1"/>
    <col min="8" max="8" width="15.44140625" bestFit="1" customWidth="1"/>
    <col min="11" max="11" width="12.109375" bestFit="1" customWidth="1"/>
  </cols>
  <sheetData>
    <row r="1" spans="1:12" x14ac:dyDescent="0.3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182</v>
      </c>
    </row>
    <row r="2" spans="1:12" x14ac:dyDescent="0.3">
      <c r="A2" s="32">
        <v>43769</v>
      </c>
      <c r="B2">
        <v>1322</v>
      </c>
      <c r="C2">
        <v>1336</v>
      </c>
      <c r="D2">
        <v>1319.650024</v>
      </c>
      <c r="E2">
        <v>1331.1999510000001</v>
      </c>
      <c r="F2">
        <v>1331.1999510000001</v>
      </c>
      <c r="G2">
        <v>1533763</v>
      </c>
    </row>
    <row r="3" spans="1:12" x14ac:dyDescent="0.3">
      <c r="A3" s="32">
        <v>43770</v>
      </c>
      <c r="B3">
        <v>1331.8000489999999</v>
      </c>
      <c r="C3">
        <v>1333.349976</v>
      </c>
      <c r="D3">
        <v>1287.0500489999999</v>
      </c>
      <c r="E3">
        <v>1301.900024</v>
      </c>
      <c r="F3">
        <v>1301.900024</v>
      </c>
      <c r="G3">
        <v>2491686</v>
      </c>
      <c r="H3">
        <f>(E3-E2)/E2</f>
        <v>-2.2010162318583215E-2</v>
      </c>
    </row>
    <row r="4" spans="1:12" x14ac:dyDescent="0.3">
      <c r="A4" s="32">
        <v>43773</v>
      </c>
      <c r="B4">
        <v>1311</v>
      </c>
      <c r="C4">
        <v>1311</v>
      </c>
      <c r="D4">
        <v>1282.099976</v>
      </c>
      <c r="E4">
        <v>1298.8000489999999</v>
      </c>
      <c r="F4">
        <v>1298.8000489999999</v>
      </c>
      <c r="G4">
        <v>1706003</v>
      </c>
      <c r="H4">
        <f t="shared" ref="H4:H67" si="0">(E4-E3)/E3</f>
        <v>-2.3811160172465639E-3</v>
      </c>
    </row>
    <row r="5" spans="1:12" x14ac:dyDescent="0.3">
      <c r="A5" s="32">
        <v>43774</v>
      </c>
      <c r="B5">
        <v>1295</v>
      </c>
      <c r="C5">
        <v>1306.25</v>
      </c>
      <c r="D5">
        <v>1277.5</v>
      </c>
      <c r="E5">
        <v>1283.8000489999999</v>
      </c>
      <c r="F5">
        <v>1283.8000489999999</v>
      </c>
      <c r="G5">
        <v>2881634</v>
      </c>
      <c r="H5">
        <f t="shared" si="0"/>
        <v>-1.1549121830992479E-2</v>
      </c>
    </row>
    <row r="6" spans="1:12" x14ac:dyDescent="0.3">
      <c r="A6" s="32">
        <v>43775</v>
      </c>
      <c r="B6">
        <v>1165</v>
      </c>
      <c r="C6">
        <v>1199</v>
      </c>
      <c r="D6">
        <v>1150</v>
      </c>
      <c r="E6">
        <v>1156.099976</v>
      </c>
      <c r="F6">
        <v>1156.099976</v>
      </c>
      <c r="G6">
        <v>18294122</v>
      </c>
      <c r="H6">
        <f t="shared" si="0"/>
        <v>-9.9470375545997497E-2</v>
      </c>
      <c r="K6" t="s">
        <v>179</v>
      </c>
      <c r="L6">
        <f>STDEVP(H:H)</f>
        <v>2.5839116768424798E-2</v>
      </c>
    </row>
    <row r="7" spans="1:12" x14ac:dyDescent="0.3">
      <c r="A7" s="32">
        <v>43776</v>
      </c>
      <c r="B7">
        <v>1161</v>
      </c>
      <c r="C7">
        <v>1179</v>
      </c>
      <c r="D7">
        <v>1156.4499510000001</v>
      </c>
      <c r="E7">
        <v>1167.1999510000001</v>
      </c>
      <c r="F7">
        <v>1167.1999510000001</v>
      </c>
      <c r="G7">
        <v>6500446</v>
      </c>
      <c r="H7">
        <f t="shared" si="0"/>
        <v>9.6012241418817271E-3</v>
      </c>
      <c r="K7" t="s">
        <v>180</v>
      </c>
      <c r="L7">
        <f>L6*SQRT(250)</f>
        <v>0.40855230857635955</v>
      </c>
    </row>
    <row r="8" spans="1:12" x14ac:dyDescent="0.3">
      <c r="A8" s="32">
        <v>43777</v>
      </c>
      <c r="B8">
        <v>1167.1999510000001</v>
      </c>
      <c r="C8">
        <v>1172.9499510000001</v>
      </c>
      <c r="D8">
        <v>1154</v>
      </c>
      <c r="E8">
        <v>1156.75</v>
      </c>
      <c r="F8">
        <v>1156.75</v>
      </c>
      <c r="G8">
        <v>2796511</v>
      </c>
      <c r="H8">
        <f t="shared" si="0"/>
        <v>-8.9530084293158573E-3</v>
      </c>
    </row>
    <row r="9" spans="1:12" x14ac:dyDescent="0.3">
      <c r="A9" s="32">
        <v>43780</v>
      </c>
      <c r="B9">
        <v>1156.75</v>
      </c>
      <c r="C9">
        <v>1163.75</v>
      </c>
      <c r="D9">
        <v>1137.650024</v>
      </c>
      <c r="E9">
        <v>1155.6999510000001</v>
      </c>
      <c r="F9">
        <v>1155.6999510000001</v>
      </c>
      <c r="G9">
        <v>2357413</v>
      </c>
      <c r="H9">
        <f t="shared" si="0"/>
        <v>-9.0775794251129842E-4</v>
      </c>
    </row>
    <row r="10" spans="1:12" x14ac:dyDescent="0.3">
      <c r="A10" s="32">
        <v>43782</v>
      </c>
      <c r="B10">
        <v>1155.6999510000001</v>
      </c>
      <c r="C10">
        <v>1167</v>
      </c>
      <c r="D10">
        <v>1150.099976</v>
      </c>
      <c r="E10">
        <v>1159.0500489999999</v>
      </c>
      <c r="F10">
        <v>1159.0500489999999</v>
      </c>
      <c r="G10">
        <v>2336007</v>
      </c>
      <c r="H10">
        <f t="shared" si="0"/>
        <v>2.8987610470184132E-3</v>
      </c>
    </row>
    <row r="11" spans="1:12" x14ac:dyDescent="0.3">
      <c r="A11" s="32">
        <v>43783</v>
      </c>
      <c r="B11">
        <v>1164</v>
      </c>
      <c r="C11">
        <v>1176.3000489999999</v>
      </c>
      <c r="D11">
        <v>1162</v>
      </c>
      <c r="E11">
        <v>1169.099976</v>
      </c>
      <c r="F11">
        <v>1169.099976</v>
      </c>
      <c r="G11">
        <v>2571355</v>
      </c>
      <c r="H11">
        <f t="shared" si="0"/>
        <v>8.6708309176733618E-3</v>
      </c>
    </row>
    <row r="12" spans="1:12" x14ac:dyDescent="0.3">
      <c r="A12" s="32">
        <v>43784</v>
      </c>
      <c r="B12">
        <v>1173</v>
      </c>
      <c r="C12">
        <v>1174.8000489999999</v>
      </c>
      <c r="D12">
        <v>1155.900024</v>
      </c>
      <c r="E12">
        <v>1158.4499510000001</v>
      </c>
      <c r="F12">
        <v>1158.4499510000001</v>
      </c>
      <c r="G12">
        <v>1506407</v>
      </c>
      <c r="H12">
        <f t="shared" si="0"/>
        <v>-9.109593036207465E-3</v>
      </c>
    </row>
    <row r="13" spans="1:12" x14ac:dyDescent="0.3">
      <c r="A13" s="32">
        <v>43787</v>
      </c>
      <c r="B13">
        <v>1160.150024</v>
      </c>
      <c r="C13">
        <v>1164.5</v>
      </c>
      <c r="D13">
        <v>1152.8000489999999</v>
      </c>
      <c r="E13">
        <v>1158.8000489999999</v>
      </c>
      <c r="F13">
        <v>1158.8000489999999</v>
      </c>
      <c r="G13">
        <v>1132129</v>
      </c>
      <c r="H13">
        <f t="shared" si="0"/>
        <v>3.0221245181777297E-4</v>
      </c>
    </row>
    <row r="14" spans="1:12" x14ac:dyDescent="0.3">
      <c r="A14" s="32">
        <v>43788</v>
      </c>
      <c r="B14">
        <v>1158.8000489999999</v>
      </c>
      <c r="C14">
        <v>1167.8000489999999</v>
      </c>
      <c r="D14">
        <v>1153.099976</v>
      </c>
      <c r="E14">
        <v>1163.1999510000001</v>
      </c>
      <c r="F14">
        <v>1163.1999510000001</v>
      </c>
      <c r="G14">
        <v>1109428</v>
      </c>
      <c r="H14">
        <f t="shared" si="0"/>
        <v>3.796946681005975E-3</v>
      </c>
    </row>
    <row r="15" spans="1:12" x14ac:dyDescent="0.3">
      <c r="A15" s="32">
        <v>43789</v>
      </c>
      <c r="B15">
        <v>1166</v>
      </c>
      <c r="C15">
        <v>1167.5</v>
      </c>
      <c r="D15">
        <v>1156.400024</v>
      </c>
      <c r="E15">
        <v>1162.849976</v>
      </c>
      <c r="F15">
        <v>1162.849976</v>
      </c>
      <c r="G15">
        <v>920219</v>
      </c>
      <c r="H15">
        <f t="shared" si="0"/>
        <v>-3.0087260552170178E-4</v>
      </c>
    </row>
    <row r="16" spans="1:12" x14ac:dyDescent="0.3">
      <c r="A16" s="32">
        <v>43790</v>
      </c>
      <c r="B16">
        <v>1163</v>
      </c>
      <c r="C16">
        <v>1170</v>
      </c>
      <c r="D16">
        <v>1144</v>
      </c>
      <c r="E16">
        <v>1148.25</v>
      </c>
      <c r="F16">
        <v>1148.25</v>
      </c>
      <c r="G16">
        <v>1417102</v>
      </c>
      <c r="H16">
        <f t="shared" si="0"/>
        <v>-1.2555339296838039E-2</v>
      </c>
    </row>
    <row r="17" spans="1:8" x14ac:dyDescent="0.3">
      <c r="A17" s="32">
        <v>43791</v>
      </c>
      <c r="B17">
        <v>1148</v>
      </c>
      <c r="C17">
        <v>1150.6999510000001</v>
      </c>
      <c r="D17">
        <v>1123.1999510000001</v>
      </c>
      <c r="E17">
        <v>1135.599976</v>
      </c>
      <c r="F17">
        <v>1135.599976</v>
      </c>
      <c r="G17">
        <v>2320184</v>
      </c>
      <c r="H17">
        <f t="shared" si="0"/>
        <v>-1.1016785543217967E-2</v>
      </c>
    </row>
    <row r="18" spans="1:8" x14ac:dyDescent="0.3">
      <c r="A18" s="32">
        <v>43794</v>
      </c>
      <c r="B18">
        <v>1149.900024</v>
      </c>
      <c r="C18">
        <v>1166.9499510000001</v>
      </c>
      <c r="D18">
        <v>1143.099976</v>
      </c>
      <c r="E18">
        <v>1163.599976</v>
      </c>
      <c r="F18">
        <v>1163.599976</v>
      </c>
      <c r="G18">
        <v>2270744</v>
      </c>
      <c r="H18">
        <f t="shared" si="0"/>
        <v>2.4656569735609084E-2</v>
      </c>
    </row>
    <row r="19" spans="1:8" x14ac:dyDescent="0.3">
      <c r="A19" s="32">
        <v>43795</v>
      </c>
      <c r="B19">
        <v>1166.900024</v>
      </c>
      <c r="C19">
        <v>1184.75</v>
      </c>
      <c r="D19">
        <v>1162.1999510000001</v>
      </c>
      <c r="E19">
        <v>1166.099976</v>
      </c>
      <c r="F19">
        <v>1166.099976</v>
      </c>
      <c r="G19">
        <v>4025257</v>
      </c>
      <c r="H19">
        <f t="shared" si="0"/>
        <v>2.1485046850843181E-3</v>
      </c>
    </row>
    <row r="20" spans="1:8" x14ac:dyDescent="0.3">
      <c r="A20" s="32">
        <v>43796</v>
      </c>
      <c r="B20">
        <v>1170</v>
      </c>
      <c r="C20">
        <v>1182.5</v>
      </c>
      <c r="D20">
        <v>1161</v>
      </c>
      <c r="E20">
        <v>1167.150024</v>
      </c>
      <c r="F20">
        <v>1167.150024</v>
      </c>
      <c r="G20">
        <v>1587451</v>
      </c>
      <c r="H20">
        <f t="shared" si="0"/>
        <v>9.0047853667056478E-4</v>
      </c>
    </row>
    <row r="21" spans="1:8" x14ac:dyDescent="0.3">
      <c r="A21" s="32">
        <v>43797</v>
      </c>
      <c r="B21">
        <v>1172</v>
      </c>
      <c r="C21">
        <v>1172</v>
      </c>
      <c r="D21">
        <v>1160.349976</v>
      </c>
      <c r="E21">
        <v>1169.5</v>
      </c>
      <c r="F21">
        <v>1169.5</v>
      </c>
      <c r="G21">
        <v>1031591</v>
      </c>
      <c r="H21">
        <f t="shared" si="0"/>
        <v>2.0134309657521537E-3</v>
      </c>
    </row>
    <row r="22" spans="1:8" x14ac:dyDescent="0.3">
      <c r="A22" s="32">
        <v>43798</v>
      </c>
      <c r="B22">
        <v>1173</v>
      </c>
      <c r="C22">
        <v>1178.5500489999999</v>
      </c>
      <c r="D22">
        <v>1155</v>
      </c>
      <c r="E22">
        <v>1159.6999510000001</v>
      </c>
      <c r="F22">
        <v>1159.6999510000001</v>
      </c>
      <c r="G22">
        <v>1244953</v>
      </c>
      <c r="H22">
        <f t="shared" si="0"/>
        <v>-8.3796913210773365E-3</v>
      </c>
    </row>
    <row r="23" spans="1:8" x14ac:dyDescent="0.3">
      <c r="A23" s="32">
        <v>43801</v>
      </c>
      <c r="B23">
        <v>1160</v>
      </c>
      <c r="C23">
        <v>1161</v>
      </c>
      <c r="D23">
        <v>1142.5</v>
      </c>
      <c r="E23">
        <v>1153.8000489999999</v>
      </c>
      <c r="F23">
        <v>1153.8000489999999</v>
      </c>
      <c r="G23">
        <v>1016807</v>
      </c>
      <c r="H23">
        <f t="shared" si="0"/>
        <v>-5.0874383455071052E-3</v>
      </c>
    </row>
    <row r="24" spans="1:8" x14ac:dyDescent="0.3">
      <c r="A24" s="32">
        <v>43802</v>
      </c>
      <c r="B24">
        <v>1155</v>
      </c>
      <c r="C24">
        <v>1170</v>
      </c>
      <c r="D24">
        <v>1150.099976</v>
      </c>
      <c r="E24">
        <v>1158.150024</v>
      </c>
      <c r="F24">
        <v>1158.150024</v>
      </c>
      <c r="G24">
        <v>1315825</v>
      </c>
      <c r="H24">
        <f t="shared" si="0"/>
        <v>3.770128978387733E-3</v>
      </c>
    </row>
    <row r="25" spans="1:8" x14ac:dyDescent="0.3">
      <c r="A25" s="32">
        <v>43803</v>
      </c>
      <c r="B25">
        <v>1154.6999510000001</v>
      </c>
      <c r="C25">
        <v>1178</v>
      </c>
      <c r="D25">
        <v>1153</v>
      </c>
      <c r="E25">
        <v>1174.650024</v>
      </c>
      <c r="F25">
        <v>1174.650024</v>
      </c>
      <c r="G25">
        <v>1388528</v>
      </c>
      <c r="H25">
        <f t="shared" si="0"/>
        <v>1.4246858919894129E-2</v>
      </c>
    </row>
    <row r="26" spans="1:8" x14ac:dyDescent="0.3">
      <c r="A26" s="32">
        <v>43804</v>
      </c>
      <c r="B26">
        <v>1180</v>
      </c>
      <c r="C26">
        <v>1204.599976</v>
      </c>
      <c r="D26">
        <v>1175</v>
      </c>
      <c r="E26">
        <v>1184.25</v>
      </c>
      <c r="F26">
        <v>1184.25</v>
      </c>
      <c r="G26">
        <v>3637705</v>
      </c>
      <c r="H26">
        <f t="shared" si="0"/>
        <v>8.1726265728999537E-3</v>
      </c>
    </row>
    <row r="27" spans="1:8" x14ac:dyDescent="0.3">
      <c r="A27" s="32">
        <v>43805</v>
      </c>
      <c r="B27">
        <v>1189.8000489999999</v>
      </c>
      <c r="C27">
        <v>1189.8000489999999</v>
      </c>
      <c r="D27">
        <v>1168.900024</v>
      </c>
      <c r="E27">
        <v>1172</v>
      </c>
      <c r="F27">
        <v>1172</v>
      </c>
      <c r="G27">
        <v>1026657</v>
      </c>
      <c r="H27">
        <f t="shared" si="0"/>
        <v>-1.0344099641123074E-2</v>
      </c>
    </row>
    <row r="28" spans="1:8" x14ac:dyDescent="0.3">
      <c r="A28" s="32">
        <v>43808</v>
      </c>
      <c r="B28">
        <v>1173</v>
      </c>
      <c r="C28">
        <v>1186</v>
      </c>
      <c r="D28">
        <v>1165.849976</v>
      </c>
      <c r="E28">
        <v>1178.0500489999999</v>
      </c>
      <c r="F28">
        <v>1178.0500489999999</v>
      </c>
      <c r="G28">
        <v>1092070</v>
      </c>
      <c r="H28">
        <f t="shared" si="0"/>
        <v>5.1621578498293038E-3</v>
      </c>
    </row>
    <row r="29" spans="1:8" x14ac:dyDescent="0.3">
      <c r="A29" s="32">
        <v>43809</v>
      </c>
      <c r="B29">
        <v>1175.099976</v>
      </c>
      <c r="C29">
        <v>1192.099976</v>
      </c>
      <c r="D29">
        <v>1172.900024</v>
      </c>
      <c r="E29">
        <v>1179.3000489999999</v>
      </c>
      <c r="F29">
        <v>1179.3000489999999</v>
      </c>
      <c r="G29">
        <v>1641867</v>
      </c>
      <c r="H29">
        <f t="shared" si="0"/>
        <v>1.0610754619984741E-3</v>
      </c>
    </row>
    <row r="30" spans="1:8" x14ac:dyDescent="0.3">
      <c r="A30" s="32">
        <v>43810</v>
      </c>
      <c r="B30">
        <v>1178.099976</v>
      </c>
      <c r="C30">
        <v>1189</v>
      </c>
      <c r="D30">
        <v>1175.75</v>
      </c>
      <c r="E30">
        <v>1179.5500489999999</v>
      </c>
      <c r="F30">
        <v>1179.5500489999999</v>
      </c>
      <c r="G30">
        <v>1005638</v>
      </c>
      <c r="H30">
        <f t="shared" si="0"/>
        <v>2.1199015484820013E-4</v>
      </c>
    </row>
    <row r="31" spans="1:8" x14ac:dyDescent="0.3">
      <c r="A31" s="32">
        <v>43811</v>
      </c>
      <c r="B31">
        <v>1182.099976</v>
      </c>
      <c r="C31">
        <v>1192</v>
      </c>
      <c r="D31">
        <v>1177.5</v>
      </c>
      <c r="E31">
        <v>1188</v>
      </c>
      <c r="F31">
        <v>1188</v>
      </c>
      <c r="G31">
        <v>1065673</v>
      </c>
      <c r="H31">
        <f t="shared" si="0"/>
        <v>7.1637070484323771E-3</v>
      </c>
    </row>
    <row r="32" spans="1:8" x14ac:dyDescent="0.3">
      <c r="A32" s="32">
        <v>43812</v>
      </c>
      <c r="B32">
        <v>1193</v>
      </c>
      <c r="C32">
        <v>1203.5</v>
      </c>
      <c r="D32">
        <v>1182.599976</v>
      </c>
      <c r="E32">
        <v>1186.150024</v>
      </c>
      <c r="F32">
        <v>1186.150024</v>
      </c>
      <c r="G32">
        <v>1624478</v>
      </c>
      <c r="H32">
        <f t="shared" si="0"/>
        <v>-1.5572188552188298E-3</v>
      </c>
    </row>
    <row r="33" spans="1:8" x14ac:dyDescent="0.3">
      <c r="A33" s="32">
        <v>43815</v>
      </c>
      <c r="B33">
        <v>1188.5500489999999</v>
      </c>
      <c r="C33">
        <v>1192.25</v>
      </c>
      <c r="D33">
        <v>1162.849976</v>
      </c>
      <c r="E33">
        <v>1165.650024</v>
      </c>
      <c r="F33">
        <v>1165.650024</v>
      </c>
      <c r="G33">
        <v>1239589</v>
      </c>
      <c r="H33">
        <f t="shared" si="0"/>
        <v>-1.7282805366279703E-2</v>
      </c>
    </row>
    <row r="34" spans="1:8" x14ac:dyDescent="0.3">
      <c r="A34" s="32">
        <v>43816</v>
      </c>
      <c r="B34">
        <v>1171</v>
      </c>
      <c r="C34">
        <v>1171</v>
      </c>
      <c r="D34">
        <v>1152</v>
      </c>
      <c r="E34">
        <v>1157.349976</v>
      </c>
      <c r="F34">
        <v>1157.349976</v>
      </c>
      <c r="G34">
        <v>1706196</v>
      </c>
      <c r="H34">
        <f t="shared" si="0"/>
        <v>-7.1205317454701659E-3</v>
      </c>
    </row>
    <row r="35" spans="1:8" x14ac:dyDescent="0.3">
      <c r="A35" s="32">
        <v>43817</v>
      </c>
      <c r="B35">
        <v>1164</v>
      </c>
      <c r="C35">
        <v>1167.349976</v>
      </c>
      <c r="D35">
        <v>1150.349976</v>
      </c>
      <c r="E35">
        <v>1159.099976</v>
      </c>
      <c r="F35">
        <v>1159.099976</v>
      </c>
      <c r="G35">
        <v>1391631</v>
      </c>
      <c r="H35">
        <f t="shared" si="0"/>
        <v>1.5120750302758895E-3</v>
      </c>
    </row>
    <row r="36" spans="1:8" x14ac:dyDescent="0.3">
      <c r="A36" s="32">
        <v>43818</v>
      </c>
      <c r="B36">
        <v>1159</v>
      </c>
      <c r="C36">
        <v>1162.5</v>
      </c>
      <c r="D36">
        <v>1153</v>
      </c>
      <c r="E36">
        <v>1159.0500489999999</v>
      </c>
      <c r="F36">
        <v>1159.0500489999999</v>
      </c>
      <c r="G36">
        <v>1338696</v>
      </c>
      <c r="H36">
        <f t="shared" si="0"/>
        <v>-4.3073937566905052E-5</v>
      </c>
    </row>
    <row r="37" spans="1:8" x14ac:dyDescent="0.3">
      <c r="A37" s="32">
        <v>43819</v>
      </c>
      <c r="B37">
        <v>1160</v>
      </c>
      <c r="C37">
        <v>1206.4499510000001</v>
      </c>
      <c r="D37">
        <v>1160</v>
      </c>
      <c r="E37">
        <v>1201.900024</v>
      </c>
      <c r="F37">
        <v>1201.900024</v>
      </c>
      <c r="G37">
        <v>6754831</v>
      </c>
      <c r="H37">
        <f t="shared" si="0"/>
        <v>3.6969909139790813E-2</v>
      </c>
    </row>
    <row r="38" spans="1:8" x14ac:dyDescent="0.3">
      <c r="A38" s="32">
        <v>43822</v>
      </c>
      <c r="B38">
        <v>1206.099976</v>
      </c>
      <c r="C38">
        <v>1229</v>
      </c>
      <c r="D38">
        <v>1201.099976</v>
      </c>
      <c r="E38">
        <v>1209.099976</v>
      </c>
      <c r="F38">
        <v>1209.099976</v>
      </c>
      <c r="G38">
        <v>3980835</v>
      </c>
      <c r="H38">
        <f t="shared" si="0"/>
        <v>5.9904749615014062E-3</v>
      </c>
    </row>
    <row r="39" spans="1:8" x14ac:dyDescent="0.3">
      <c r="A39" s="32">
        <v>43823</v>
      </c>
      <c r="B39">
        <v>1206.0500489999999</v>
      </c>
      <c r="C39">
        <v>1222</v>
      </c>
      <c r="D39">
        <v>1200.650024</v>
      </c>
      <c r="E39">
        <v>1204.099976</v>
      </c>
      <c r="F39">
        <v>1204.099976</v>
      </c>
      <c r="G39">
        <v>2236779</v>
      </c>
      <c r="H39">
        <f t="shared" si="0"/>
        <v>-4.1353073354126009E-3</v>
      </c>
    </row>
    <row r="40" spans="1:8" x14ac:dyDescent="0.3">
      <c r="A40" s="32">
        <v>43825</v>
      </c>
      <c r="B40">
        <v>1209.9499510000001</v>
      </c>
      <c r="C40">
        <v>1213.75</v>
      </c>
      <c r="D40">
        <v>1190.599976</v>
      </c>
      <c r="E40">
        <v>1192.5</v>
      </c>
      <c r="F40">
        <v>1192.5</v>
      </c>
      <c r="G40">
        <v>1800229</v>
      </c>
      <c r="H40">
        <f t="shared" si="0"/>
        <v>-9.6337316096748848E-3</v>
      </c>
    </row>
    <row r="41" spans="1:8" x14ac:dyDescent="0.3">
      <c r="A41" s="32">
        <v>43826</v>
      </c>
      <c r="B41">
        <v>1196.4499510000001</v>
      </c>
      <c r="C41">
        <v>1199.1999510000001</v>
      </c>
      <c r="D41">
        <v>1184.849976</v>
      </c>
      <c r="E41">
        <v>1191.4499510000001</v>
      </c>
      <c r="F41">
        <v>1191.4499510000001</v>
      </c>
      <c r="G41">
        <v>1332568</v>
      </c>
      <c r="H41">
        <f t="shared" si="0"/>
        <v>-8.8054423480079201E-4</v>
      </c>
    </row>
    <row r="42" spans="1:8" x14ac:dyDescent="0.3">
      <c r="A42" s="32">
        <v>43829</v>
      </c>
      <c r="B42">
        <v>1195</v>
      </c>
      <c r="C42">
        <v>1198</v>
      </c>
      <c r="D42">
        <v>1183.099976</v>
      </c>
      <c r="E42">
        <v>1193.75</v>
      </c>
      <c r="F42">
        <v>1193.75</v>
      </c>
      <c r="G42">
        <v>1109808</v>
      </c>
      <c r="H42">
        <f t="shared" si="0"/>
        <v>1.9304621214424342E-3</v>
      </c>
    </row>
    <row r="43" spans="1:8" x14ac:dyDescent="0.3">
      <c r="A43" s="32">
        <v>43830</v>
      </c>
      <c r="B43">
        <v>1195</v>
      </c>
      <c r="C43">
        <v>1203.6999510000001</v>
      </c>
      <c r="D43">
        <v>1184.1999510000001</v>
      </c>
      <c r="E43">
        <v>1187.9499510000001</v>
      </c>
      <c r="F43">
        <v>1187.9499510000001</v>
      </c>
      <c r="G43">
        <v>1753530</v>
      </c>
      <c r="H43">
        <f t="shared" si="0"/>
        <v>-4.8586797905758698E-3</v>
      </c>
    </row>
    <row r="44" spans="1:8" x14ac:dyDescent="0.3">
      <c r="A44" s="32">
        <v>43831</v>
      </c>
      <c r="B44">
        <v>1194.4499510000001</v>
      </c>
      <c r="C44">
        <v>1199</v>
      </c>
      <c r="D44">
        <v>1152.1999510000001</v>
      </c>
      <c r="E44">
        <v>1154.75</v>
      </c>
      <c r="F44">
        <v>1154.75</v>
      </c>
      <c r="G44">
        <v>3137636</v>
      </c>
      <c r="H44">
        <f t="shared" si="0"/>
        <v>-2.7947264084697162E-2</v>
      </c>
    </row>
    <row r="45" spans="1:8" x14ac:dyDescent="0.3">
      <c r="A45" s="32">
        <v>43832</v>
      </c>
      <c r="B45">
        <v>1157</v>
      </c>
      <c r="C45">
        <v>1159.900024</v>
      </c>
      <c r="D45">
        <v>1140</v>
      </c>
      <c r="E45">
        <v>1155.599976</v>
      </c>
      <c r="F45">
        <v>1155.599976</v>
      </c>
      <c r="G45">
        <v>3286436</v>
      </c>
      <c r="H45">
        <f t="shared" si="0"/>
        <v>7.3606927906470635E-4</v>
      </c>
    </row>
    <row r="46" spans="1:8" x14ac:dyDescent="0.3">
      <c r="A46" s="32">
        <v>43833</v>
      </c>
      <c r="B46">
        <v>1156</v>
      </c>
      <c r="C46">
        <v>1156</v>
      </c>
      <c r="D46">
        <v>1132</v>
      </c>
      <c r="E46">
        <v>1139.6999510000001</v>
      </c>
      <c r="F46">
        <v>1139.6999510000001</v>
      </c>
      <c r="G46">
        <v>2695237</v>
      </c>
      <c r="H46">
        <f t="shared" si="0"/>
        <v>-1.3759108108531074E-2</v>
      </c>
    </row>
    <row r="47" spans="1:8" x14ac:dyDescent="0.3">
      <c r="A47" s="32">
        <v>43836</v>
      </c>
      <c r="B47">
        <v>1162</v>
      </c>
      <c r="C47">
        <v>1171.400024</v>
      </c>
      <c r="D47">
        <v>1150.099976</v>
      </c>
      <c r="E47">
        <v>1158.599976</v>
      </c>
      <c r="F47">
        <v>1158.599976</v>
      </c>
      <c r="G47">
        <v>4494752</v>
      </c>
      <c r="H47">
        <f t="shared" si="0"/>
        <v>1.6583334046313312E-2</v>
      </c>
    </row>
    <row r="48" spans="1:8" x14ac:dyDescent="0.3">
      <c r="A48" s="32">
        <v>43837</v>
      </c>
      <c r="B48">
        <v>1170.9499510000001</v>
      </c>
      <c r="C48">
        <v>1173.849976</v>
      </c>
      <c r="D48">
        <v>1152.0500489999999</v>
      </c>
      <c r="E48">
        <v>1159.9499510000001</v>
      </c>
      <c r="F48">
        <v>1159.9499510000001</v>
      </c>
      <c r="G48">
        <v>2363578</v>
      </c>
      <c r="H48">
        <f t="shared" si="0"/>
        <v>1.1651778249303934E-3</v>
      </c>
    </row>
    <row r="49" spans="1:8" x14ac:dyDescent="0.3">
      <c r="A49" s="32">
        <v>43838</v>
      </c>
      <c r="B49">
        <v>1145</v>
      </c>
      <c r="C49">
        <v>1156.3000489999999</v>
      </c>
      <c r="D49">
        <v>1138</v>
      </c>
      <c r="E49">
        <v>1143.3000489999999</v>
      </c>
      <c r="F49">
        <v>1143.3000489999999</v>
      </c>
      <c r="G49">
        <v>2370166</v>
      </c>
      <c r="H49">
        <f t="shared" si="0"/>
        <v>-1.4353983105603933E-2</v>
      </c>
    </row>
    <row r="50" spans="1:8" x14ac:dyDescent="0.3">
      <c r="A50" s="32">
        <v>43839</v>
      </c>
      <c r="B50">
        <v>1155</v>
      </c>
      <c r="C50">
        <v>1168</v>
      </c>
      <c r="D50">
        <v>1148.5</v>
      </c>
      <c r="E50">
        <v>1163.4499510000001</v>
      </c>
      <c r="F50">
        <v>1163.4499510000001</v>
      </c>
      <c r="G50">
        <v>1764131</v>
      </c>
      <c r="H50">
        <f t="shared" si="0"/>
        <v>1.7624334064906624E-2</v>
      </c>
    </row>
    <row r="51" spans="1:8" x14ac:dyDescent="0.3">
      <c r="A51" s="32">
        <v>43840</v>
      </c>
      <c r="B51">
        <v>1167</v>
      </c>
      <c r="C51">
        <v>1170.6999510000001</v>
      </c>
      <c r="D51">
        <v>1150.75</v>
      </c>
      <c r="E51">
        <v>1154.0500489999999</v>
      </c>
      <c r="F51">
        <v>1154.0500489999999</v>
      </c>
      <c r="G51">
        <v>1517311</v>
      </c>
      <c r="H51">
        <f t="shared" si="0"/>
        <v>-8.0793350774743481E-3</v>
      </c>
    </row>
    <row r="52" spans="1:8" x14ac:dyDescent="0.3">
      <c r="A52" s="32">
        <v>43843</v>
      </c>
      <c r="B52">
        <v>1155</v>
      </c>
      <c r="C52">
        <v>1162.4499510000001</v>
      </c>
      <c r="D52">
        <v>1148.5</v>
      </c>
      <c r="E52">
        <v>1158.9499510000001</v>
      </c>
      <c r="F52">
        <v>1158.9499510000001</v>
      </c>
      <c r="G52">
        <v>1135936</v>
      </c>
      <c r="H52">
        <f t="shared" si="0"/>
        <v>4.2458314561365368E-3</v>
      </c>
    </row>
    <row r="53" spans="1:8" x14ac:dyDescent="0.3">
      <c r="A53" s="32">
        <v>43844</v>
      </c>
      <c r="B53">
        <v>1162</v>
      </c>
      <c r="C53">
        <v>1168.650024</v>
      </c>
      <c r="D53">
        <v>1157.150024</v>
      </c>
      <c r="E53">
        <v>1167.099976</v>
      </c>
      <c r="F53">
        <v>1167.099976</v>
      </c>
      <c r="G53">
        <v>1324743</v>
      </c>
      <c r="H53">
        <f t="shared" si="0"/>
        <v>7.0322493158290955E-3</v>
      </c>
    </row>
    <row r="54" spans="1:8" x14ac:dyDescent="0.3">
      <c r="A54" s="32">
        <v>43845</v>
      </c>
      <c r="B54">
        <v>1173.5</v>
      </c>
      <c r="C54">
        <v>1191.5</v>
      </c>
      <c r="D54">
        <v>1170.599976</v>
      </c>
      <c r="E54">
        <v>1184.849976</v>
      </c>
      <c r="F54">
        <v>1184.849976</v>
      </c>
      <c r="G54">
        <v>2665214</v>
      </c>
      <c r="H54">
        <f t="shared" si="0"/>
        <v>1.5208637104795896E-2</v>
      </c>
    </row>
    <row r="55" spans="1:8" x14ac:dyDescent="0.3">
      <c r="A55" s="32">
        <v>43846</v>
      </c>
      <c r="B55">
        <v>1184.849976</v>
      </c>
      <c r="C55">
        <v>1195.5</v>
      </c>
      <c r="D55">
        <v>1174.099976</v>
      </c>
      <c r="E55">
        <v>1192.900024</v>
      </c>
      <c r="F55">
        <v>1192.900024</v>
      </c>
      <c r="G55">
        <v>1644541</v>
      </c>
      <c r="H55">
        <f t="shared" si="0"/>
        <v>6.7941496080175983E-3</v>
      </c>
    </row>
    <row r="56" spans="1:8" x14ac:dyDescent="0.3">
      <c r="A56" s="32">
        <v>43847</v>
      </c>
      <c r="B56">
        <v>1194.8000489999999</v>
      </c>
      <c r="C56">
        <v>1196.849976</v>
      </c>
      <c r="D56">
        <v>1184</v>
      </c>
      <c r="E56">
        <v>1188.75</v>
      </c>
      <c r="F56">
        <v>1188.75</v>
      </c>
      <c r="G56">
        <v>1034774</v>
      </c>
      <c r="H56">
        <f t="shared" si="0"/>
        <v>-3.4789369741852149E-3</v>
      </c>
    </row>
    <row r="57" spans="1:8" x14ac:dyDescent="0.3">
      <c r="A57" s="32">
        <v>43850</v>
      </c>
      <c r="B57">
        <v>1190</v>
      </c>
      <c r="C57">
        <v>1195</v>
      </c>
      <c r="D57">
        <v>1179.099976</v>
      </c>
      <c r="E57">
        <v>1187.849976</v>
      </c>
      <c r="F57">
        <v>1187.849976</v>
      </c>
      <c r="G57">
        <v>1139858</v>
      </c>
      <c r="H57">
        <f t="shared" si="0"/>
        <v>-7.5711798107258078E-4</v>
      </c>
    </row>
    <row r="58" spans="1:8" x14ac:dyDescent="0.3">
      <c r="A58" s="32">
        <v>43851</v>
      </c>
      <c r="B58">
        <v>1183.4499510000001</v>
      </c>
      <c r="C58">
        <v>1183.900024</v>
      </c>
      <c r="D58">
        <v>1161</v>
      </c>
      <c r="E58">
        <v>1176.1999510000001</v>
      </c>
      <c r="F58">
        <v>1176.1999510000001</v>
      </c>
      <c r="G58">
        <v>925998</v>
      </c>
      <c r="H58">
        <f t="shared" si="0"/>
        <v>-9.807656888819025E-3</v>
      </c>
    </row>
    <row r="59" spans="1:8" x14ac:dyDescent="0.3">
      <c r="A59" s="32">
        <v>43852</v>
      </c>
      <c r="B59">
        <v>1181.8000489999999</v>
      </c>
      <c r="C59">
        <v>1185.9499510000001</v>
      </c>
      <c r="D59">
        <v>1172</v>
      </c>
      <c r="E59">
        <v>1177.650024</v>
      </c>
      <c r="F59">
        <v>1177.650024</v>
      </c>
      <c r="G59">
        <v>902471</v>
      </c>
      <c r="H59">
        <f t="shared" si="0"/>
        <v>1.2328456558488453E-3</v>
      </c>
    </row>
    <row r="60" spans="1:8" x14ac:dyDescent="0.3">
      <c r="A60" s="32">
        <v>43853</v>
      </c>
      <c r="B60">
        <v>1176</v>
      </c>
      <c r="C60">
        <v>1206.650024</v>
      </c>
      <c r="D60">
        <v>1175</v>
      </c>
      <c r="E60">
        <v>1204.099976</v>
      </c>
      <c r="F60">
        <v>1204.099976</v>
      </c>
      <c r="G60">
        <v>2101116</v>
      </c>
      <c r="H60">
        <f t="shared" si="0"/>
        <v>2.2459942649311185E-2</v>
      </c>
    </row>
    <row r="61" spans="1:8" x14ac:dyDescent="0.3">
      <c r="A61" s="32">
        <v>43854</v>
      </c>
      <c r="B61">
        <v>1208.900024</v>
      </c>
      <c r="C61">
        <v>1230</v>
      </c>
      <c r="D61">
        <v>1206.0500489999999</v>
      </c>
      <c r="E61">
        <v>1227.849976</v>
      </c>
      <c r="F61">
        <v>1227.849976</v>
      </c>
      <c r="G61">
        <v>2841654</v>
      </c>
      <c r="H61">
        <f t="shared" si="0"/>
        <v>1.9724275785551547E-2</v>
      </c>
    </row>
    <row r="62" spans="1:8" x14ac:dyDescent="0.3">
      <c r="A62" s="32">
        <v>43857</v>
      </c>
      <c r="B62">
        <v>1228</v>
      </c>
      <c r="C62">
        <v>1240.349976</v>
      </c>
      <c r="D62">
        <v>1208.849976</v>
      </c>
      <c r="E62">
        <v>1213.8000489999999</v>
      </c>
      <c r="F62">
        <v>1213.8000489999999</v>
      </c>
      <c r="G62">
        <v>2332864</v>
      </c>
      <c r="H62">
        <f t="shared" si="0"/>
        <v>-1.1442706580302955E-2</v>
      </c>
    </row>
    <row r="63" spans="1:8" x14ac:dyDescent="0.3">
      <c r="A63" s="32">
        <v>43858</v>
      </c>
      <c r="B63">
        <v>1215</v>
      </c>
      <c r="C63">
        <v>1223.5</v>
      </c>
      <c r="D63">
        <v>1188.3000489999999</v>
      </c>
      <c r="E63">
        <v>1195</v>
      </c>
      <c r="F63">
        <v>1195</v>
      </c>
      <c r="G63">
        <v>1703068</v>
      </c>
      <c r="H63">
        <f t="shared" si="0"/>
        <v>-1.5488588104349258E-2</v>
      </c>
    </row>
    <row r="64" spans="1:8" x14ac:dyDescent="0.3">
      <c r="A64" s="32">
        <v>43859</v>
      </c>
      <c r="B64">
        <v>1198.5</v>
      </c>
      <c r="C64">
        <v>1207.900024</v>
      </c>
      <c r="D64">
        <v>1181.599976</v>
      </c>
      <c r="E64">
        <v>1186.1999510000001</v>
      </c>
      <c r="F64">
        <v>1186.1999510000001</v>
      </c>
      <c r="G64">
        <v>1380266</v>
      </c>
      <c r="H64">
        <f t="shared" si="0"/>
        <v>-7.3640577405857275E-3</v>
      </c>
    </row>
    <row r="65" spans="1:8" x14ac:dyDescent="0.3">
      <c r="A65" s="32">
        <v>43860</v>
      </c>
      <c r="B65">
        <v>1191</v>
      </c>
      <c r="C65">
        <v>1191.5</v>
      </c>
      <c r="D65">
        <v>1176.1999510000001</v>
      </c>
      <c r="E65">
        <v>1179.25</v>
      </c>
      <c r="F65">
        <v>1179.25</v>
      </c>
      <c r="G65">
        <v>1859283</v>
      </c>
      <c r="H65">
        <f t="shared" si="0"/>
        <v>-5.8590046257724513E-3</v>
      </c>
    </row>
    <row r="66" spans="1:8" x14ac:dyDescent="0.3">
      <c r="A66" s="32">
        <v>43861</v>
      </c>
      <c r="B66">
        <v>1185.5</v>
      </c>
      <c r="C66">
        <v>1194.8000489999999</v>
      </c>
      <c r="D66">
        <v>1180</v>
      </c>
      <c r="E66">
        <v>1187.75</v>
      </c>
      <c r="F66">
        <v>1187.75</v>
      </c>
      <c r="G66">
        <v>1809101</v>
      </c>
      <c r="H66">
        <f t="shared" si="0"/>
        <v>7.2079711681153277E-3</v>
      </c>
    </row>
    <row r="67" spans="1:8" x14ac:dyDescent="0.3">
      <c r="A67" s="32">
        <v>43864</v>
      </c>
      <c r="B67">
        <v>1170</v>
      </c>
      <c r="C67">
        <v>1192.3000489999999</v>
      </c>
      <c r="D67">
        <v>1162.5500489999999</v>
      </c>
      <c r="E67">
        <v>1186.400024</v>
      </c>
      <c r="F67">
        <v>1186.400024</v>
      </c>
      <c r="G67">
        <v>3595537</v>
      </c>
      <c r="H67">
        <f t="shared" si="0"/>
        <v>-1.1365826141864616E-3</v>
      </c>
    </row>
    <row r="68" spans="1:8" x14ac:dyDescent="0.3">
      <c r="A68" s="32">
        <v>43865</v>
      </c>
      <c r="B68">
        <v>1195</v>
      </c>
      <c r="C68">
        <v>1287.8000489999999</v>
      </c>
      <c r="D68">
        <v>1185</v>
      </c>
      <c r="E68">
        <v>1275.8000489999999</v>
      </c>
      <c r="F68">
        <v>1275.8000489999999</v>
      </c>
      <c r="G68">
        <v>7875930</v>
      </c>
      <c r="H68">
        <f t="shared" ref="H68:H107" si="1">(E68-E67)/E67</f>
        <v>7.5354031685353304E-2</v>
      </c>
    </row>
    <row r="69" spans="1:8" x14ac:dyDescent="0.3">
      <c r="A69" s="32">
        <v>43866</v>
      </c>
      <c r="B69">
        <v>1284.75</v>
      </c>
      <c r="C69">
        <v>1297.6999510000001</v>
      </c>
      <c r="D69">
        <v>1255</v>
      </c>
      <c r="E69">
        <v>1279.849976</v>
      </c>
      <c r="F69">
        <v>1279.849976</v>
      </c>
      <c r="G69">
        <v>5459816</v>
      </c>
      <c r="H69">
        <f t="shared" si="1"/>
        <v>3.1744214175053894E-3</v>
      </c>
    </row>
    <row r="70" spans="1:8" x14ac:dyDescent="0.3">
      <c r="A70" s="32">
        <v>43867</v>
      </c>
      <c r="B70">
        <v>1284.9499510000001</v>
      </c>
      <c r="C70">
        <v>1294.1999510000001</v>
      </c>
      <c r="D70">
        <v>1252.0500489999999</v>
      </c>
      <c r="E70">
        <v>1259.3000489999999</v>
      </c>
      <c r="F70">
        <v>1259.3000489999999</v>
      </c>
      <c r="G70">
        <v>2463971</v>
      </c>
      <c r="H70">
        <f t="shared" si="1"/>
        <v>-1.6056512392355608E-2</v>
      </c>
    </row>
    <row r="71" spans="1:8" x14ac:dyDescent="0.3">
      <c r="A71" s="32">
        <v>43868</v>
      </c>
      <c r="B71">
        <v>1264.0500489999999</v>
      </c>
      <c r="C71">
        <v>1279.5</v>
      </c>
      <c r="D71">
        <v>1258.400024</v>
      </c>
      <c r="E71">
        <v>1275</v>
      </c>
      <c r="F71">
        <v>1275</v>
      </c>
      <c r="G71">
        <v>2277867</v>
      </c>
      <c r="H71">
        <f t="shared" si="1"/>
        <v>1.2467204311210232E-2</v>
      </c>
    </row>
    <row r="72" spans="1:8" x14ac:dyDescent="0.3">
      <c r="A72" s="32">
        <v>43871</v>
      </c>
      <c r="B72">
        <v>1270.900024</v>
      </c>
      <c r="C72">
        <v>1275</v>
      </c>
      <c r="D72">
        <v>1253.349976</v>
      </c>
      <c r="E72">
        <v>1257.1999510000001</v>
      </c>
      <c r="F72">
        <v>1257.1999510000001</v>
      </c>
      <c r="G72">
        <v>1021943</v>
      </c>
      <c r="H72">
        <f t="shared" si="1"/>
        <v>-1.3960822745097995E-2</v>
      </c>
    </row>
    <row r="73" spans="1:8" x14ac:dyDescent="0.3">
      <c r="A73" s="32">
        <v>43872</v>
      </c>
      <c r="B73">
        <v>1263</v>
      </c>
      <c r="C73">
        <v>1278.900024</v>
      </c>
      <c r="D73">
        <v>1258.5500489999999</v>
      </c>
      <c r="E73">
        <v>1270.6999510000001</v>
      </c>
      <c r="F73">
        <v>1270.6999510000001</v>
      </c>
      <c r="G73">
        <v>1351413</v>
      </c>
      <c r="H73">
        <f t="shared" si="1"/>
        <v>1.0738148684512635E-2</v>
      </c>
    </row>
    <row r="74" spans="1:8" x14ac:dyDescent="0.3">
      <c r="A74" s="32">
        <v>43873</v>
      </c>
      <c r="B74">
        <v>1276.9499510000001</v>
      </c>
      <c r="C74">
        <v>1288.9499510000001</v>
      </c>
      <c r="D74">
        <v>1265.849976</v>
      </c>
      <c r="E74">
        <v>1269</v>
      </c>
      <c r="F74">
        <v>1269</v>
      </c>
      <c r="G74">
        <v>1195516</v>
      </c>
      <c r="H74">
        <f t="shared" si="1"/>
        <v>-1.3378067722928993E-3</v>
      </c>
    </row>
    <row r="75" spans="1:8" x14ac:dyDescent="0.3">
      <c r="A75" s="32">
        <v>43874</v>
      </c>
      <c r="B75">
        <v>1270</v>
      </c>
      <c r="C75">
        <v>1308</v>
      </c>
      <c r="D75">
        <v>1270</v>
      </c>
      <c r="E75">
        <v>1298.099976</v>
      </c>
      <c r="F75">
        <v>1298.099976</v>
      </c>
      <c r="G75">
        <v>4458645</v>
      </c>
      <c r="H75">
        <f t="shared" si="1"/>
        <v>2.2931423167848675E-2</v>
      </c>
    </row>
    <row r="76" spans="1:8" x14ac:dyDescent="0.3">
      <c r="A76" s="32">
        <v>43875</v>
      </c>
      <c r="B76">
        <v>1306.9499510000001</v>
      </c>
      <c r="C76">
        <v>1310.6999510000001</v>
      </c>
      <c r="D76">
        <v>1290</v>
      </c>
      <c r="E76">
        <v>1293.4499510000001</v>
      </c>
      <c r="F76">
        <v>1293.4499510000001</v>
      </c>
      <c r="G76">
        <v>1416212</v>
      </c>
      <c r="H76">
        <f t="shared" si="1"/>
        <v>-3.5821778645498677E-3</v>
      </c>
    </row>
    <row r="77" spans="1:8" x14ac:dyDescent="0.3">
      <c r="A77" s="32">
        <v>43878</v>
      </c>
      <c r="B77">
        <v>1293.0500489999999</v>
      </c>
      <c r="C77">
        <v>1321.599976</v>
      </c>
      <c r="D77">
        <v>1288.349976</v>
      </c>
      <c r="E77">
        <v>1316.0500489999999</v>
      </c>
      <c r="F77">
        <v>1316.0500489999999</v>
      </c>
      <c r="G77">
        <v>2347399</v>
      </c>
      <c r="H77">
        <f t="shared" si="1"/>
        <v>1.7472727091239332E-2</v>
      </c>
    </row>
    <row r="78" spans="1:8" x14ac:dyDescent="0.3">
      <c r="A78" s="32">
        <v>43879</v>
      </c>
      <c r="B78">
        <v>1314</v>
      </c>
      <c r="C78">
        <v>1318.900024</v>
      </c>
      <c r="D78">
        <v>1301.25</v>
      </c>
      <c r="E78">
        <v>1311</v>
      </c>
      <c r="F78">
        <v>1311</v>
      </c>
      <c r="G78">
        <v>1761012</v>
      </c>
      <c r="H78">
        <f t="shared" si="1"/>
        <v>-3.8372773161911449E-3</v>
      </c>
    </row>
    <row r="79" spans="1:8" x14ac:dyDescent="0.3">
      <c r="A79" s="32">
        <v>43880</v>
      </c>
      <c r="B79">
        <v>1317</v>
      </c>
      <c r="C79">
        <v>1332.900024</v>
      </c>
      <c r="D79">
        <v>1312.0500489999999</v>
      </c>
      <c r="E79">
        <v>1329.599976</v>
      </c>
      <c r="F79">
        <v>1329.599976</v>
      </c>
      <c r="G79">
        <v>1445826</v>
      </c>
      <c r="H79">
        <f t="shared" si="1"/>
        <v>1.4187624713958787E-2</v>
      </c>
    </row>
    <row r="80" spans="1:8" x14ac:dyDescent="0.3">
      <c r="A80" s="32">
        <v>43881</v>
      </c>
      <c r="B80">
        <v>1330</v>
      </c>
      <c r="C80">
        <v>1341.0500489999999</v>
      </c>
      <c r="D80">
        <v>1320</v>
      </c>
      <c r="E80">
        <v>1322.849976</v>
      </c>
      <c r="F80">
        <v>1322.849976</v>
      </c>
      <c r="G80">
        <v>1513648</v>
      </c>
      <c r="H80">
        <f t="shared" si="1"/>
        <v>-5.0767148930814963E-3</v>
      </c>
    </row>
    <row r="81" spans="1:8" x14ac:dyDescent="0.3">
      <c r="A81" s="32">
        <v>43885</v>
      </c>
      <c r="B81">
        <v>1310</v>
      </c>
      <c r="C81">
        <v>1317.8000489999999</v>
      </c>
      <c r="D81">
        <v>1273.849976</v>
      </c>
      <c r="E81">
        <v>1279.900024</v>
      </c>
      <c r="F81">
        <v>1279.900024</v>
      </c>
      <c r="G81">
        <v>1341317</v>
      </c>
      <c r="H81">
        <f t="shared" si="1"/>
        <v>-3.246774220752599E-2</v>
      </c>
    </row>
    <row r="82" spans="1:8" x14ac:dyDescent="0.3">
      <c r="A82" s="32">
        <v>43886</v>
      </c>
      <c r="B82">
        <v>1285</v>
      </c>
      <c r="C82">
        <v>1286.75</v>
      </c>
      <c r="D82">
        <v>1256.8000489999999</v>
      </c>
      <c r="E82">
        <v>1260.099976</v>
      </c>
      <c r="F82">
        <v>1260.099976</v>
      </c>
      <c r="G82">
        <v>1358874</v>
      </c>
      <c r="H82">
        <f t="shared" si="1"/>
        <v>-1.5469995803359763E-2</v>
      </c>
    </row>
    <row r="83" spans="1:8" x14ac:dyDescent="0.3">
      <c r="A83" s="32">
        <v>43887</v>
      </c>
      <c r="B83">
        <v>1256</v>
      </c>
      <c r="C83">
        <v>1267</v>
      </c>
      <c r="D83">
        <v>1245.099976</v>
      </c>
      <c r="E83">
        <v>1255.099976</v>
      </c>
      <c r="F83">
        <v>1255.099976</v>
      </c>
      <c r="G83">
        <v>1506693</v>
      </c>
      <c r="H83">
        <f t="shared" si="1"/>
        <v>-3.9679391280299497E-3</v>
      </c>
    </row>
    <row r="84" spans="1:8" x14ac:dyDescent="0.3">
      <c r="A84" s="32">
        <v>43888</v>
      </c>
      <c r="B84">
        <v>1250</v>
      </c>
      <c r="C84">
        <v>1286</v>
      </c>
      <c r="D84">
        <v>1250</v>
      </c>
      <c r="E84">
        <v>1277.900024</v>
      </c>
      <c r="F84">
        <v>1277.900024</v>
      </c>
      <c r="G84">
        <v>4569014</v>
      </c>
      <c r="H84">
        <f t="shared" si="1"/>
        <v>1.8165921787891153E-2</v>
      </c>
    </row>
    <row r="85" spans="1:8" x14ac:dyDescent="0.3">
      <c r="A85" s="32">
        <v>43889</v>
      </c>
      <c r="B85">
        <v>1255</v>
      </c>
      <c r="C85">
        <v>1270.6999510000001</v>
      </c>
      <c r="D85">
        <v>1235.650024</v>
      </c>
      <c r="E85">
        <v>1254.5</v>
      </c>
      <c r="F85">
        <v>1254.5</v>
      </c>
      <c r="G85">
        <v>2728105</v>
      </c>
      <c r="H85">
        <f t="shared" si="1"/>
        <v>-1.8311310400288428E-2</v>
      </c>
    </row>
    <row r="86" spans="1:8" x14ac:dyDescent="0.3">
      <c r="A86" s="32">
        <v>43892</v>
      </c>
      <c r="B86">
        <v>1275</v>
      </c>
      <c r="C86">
        <v>1294</v>
      </c>
      <c r="D86">
        <v>1228</v>
      </c>
      <c r="E86">
        <v>1244.150024</v>
      </c>
      <c r="F86">
        <v>1244.150024</v>
      </c>
      <c r="G86">
        <v>2773593</v>
      </c>
      <c r="H86">
        <f t="shared" si="1"/>
        <v>-8.2502797927460902E-3</v>
      </c>
    </row>
    <row r="87" spans="1:8" x14ac:dyDescent="0.3">
      <c r="A87" s="32">
        <v>43893</v>
      </c>
      <c r="B87">
        <v>1248.1999510000001</v>
      </c>
      <c r="C87">
        <v>1272</v>
      </c>
      <c r="D87">
        <v>1225</v>
      </c>
      <c r="E87">
        <v>1247</v>
      </c>
      <c r="F87">
        <v>1247</v>
      </c>
      <c r="G87">
        <v>2660100</v>
      </c>
      <c r="H87">
        <f t="shared" si="1"/>
        <v>2.2907012378114698E-3</v>
      </c>
    </row>
    <row r="88" spans="1:8" x14ac:dyDescent="0.3">
      <c r="A88" s="32">
        <v>43894</v>
      </c>
      <c r="B88">
        <v>1251.9499510000001</v>
      </c>
      <c r="C88">
        <v>1265.650024</v>
      </c>
      <c r="D88">
        <v>1217.3000489999999</v>
      </c>
      <c r="E88">
        <v>1250.9499510000001</v>
      </c>
      <c r="F88">
        <v>1250.9499510000001</v>
      </c>
      <c r="G88">
        <v>3007393</v>
      </c>
      <c r="H88">
        <f t="shared" si="1"/>
        <v>3.1675629510826428E-3</v>
      </c>
    </row>
    <row r="89" spans="1:8" x14ac:dyDescent="0.3">
      <c r="A89" s="32">
        <v>43895</v>
      </c>
      <c r="B89">
        <v>1253.5</v>
      </c>
      <c r="C89">
        <v>1265.150024</v>
      </c>
      <c r="D89">
        <v>1242.1999510000001</v>
      </c>
      <c r="E89">
        <v>1259.150024</v>
      </c>
      <c r="F89">
        <v>1259.150024</v>
      </c>
      <c r="G89">
        <v>1555538</v>
      </c>
      <c r="H89">
        <f t="shared" si="1"/>
        <v>6.5550767985920605E-3</v>
      </c>
    </row>
    <row r="90" spans="1:8" x14ac:dyDescent="0.3">
      <c r="A90" s="32">
        <v>43896</v>
      </c>
      <c r="B90">
        <v>1229</v>
      </c>
      <c r="C90">
        <v>1246.9499510000001</v>
      </c>
      <c r="D90">
        <v>1219.6999510000001</v>
      </c>
      <c r="E90">
        <v>1242.599976</v>
      </c>
      <c r="F90">
        <v>1242.599976</v>
      </c>
      <c r="G90">
        <v>1678642</v>
      </c>
      <c r="H90">
        <f t="shared" si="1"/>
        <v>-1.3143825346105113E-2</v>
      </c>
    </row>
    <row r="91" spans="1:8" x14ac:dyDescent="0.3">
      <c r="A91" s="32">
        <v>43899</v>
      </c>
      <c r="B91">
        <v>1225</v>
      </c>
      <c r="C91">
        <v>1241.849976</v>
      </c>
      <c r="D91">
        <v>1175</v>
      </c>
      <c r="E91">
        <v>1203.4499510000001</v>
      </c>
      <c r="F91">
        <v>1203.4499510000001</v>
      </c>
      <c r="G91">
        <v>2285787</v>
      </c>
      <c r="H91">
        <f t="shared" si="1"/>
        <v>-3.150653931768619E-2</v>
      </c>
    </row>
    <row r="92" spans="1:8" x14ac:dyDescent="0.3">
      <c r="A92" s="32">
        <v>43901</v>
      </c>
      <c r="B92">
        <v>1197.9499510000001</v>
      </c>
      <c r="C92">
        <v>1213.349976</v>
      </c>
      <c r="D92">
        <v>1177.5500489999999</v>
      </c>
      <c r="E92">
        <v>1187.650024</v>
      </c>
      <c r="F92">
        <v>1187.650024</v>
      </c>
      <c r="G92">
        <v>2314388</v>
      </c>
      <c r="H92">
        <f t="shared" si="1"/>
        <v>-1.312886089435723E-2</v>
      </c>
    </row>
    <row r="93" spans="1:8" x14ac:dyDescent="0.3">
      <c r="A93" s="32">
        <v>43902</v>
      </c>
      <c r="B93">
        <v>1150</v>
      </c>
      <c r="C93">
        <v>1153.9499510000001</v>
      </c>
      <c r="D93">
        <v>1064.650024</v>
      </c>
      <c r="E93">
        <v>1076.75</v>
      </c>
      <c r="F93">
        <v>1076.75</v>
      </c>
      <c r="G93">
        <v>3608906</v>
      </c>
      <c r="H93">
        <f t="shared" si="1"/>
        <v>-9.3377696930017517E-2</v>
      </c>
    </row>
    <row r="94" spans="1:8" x14ac:dyDescent="0.3">
      <c r="A94" s="32">
        <v>43903</v>
      </c>
      <c r="B94">
        <v>1055.599976</v>
      </c>
      <c r="C94">
        <v>1134.6999510000001</v>
      </c>
      <c r="D94">
        <v>946.04998799999998</v>
      </c>
      <c r="E94">
        <v>1084.349976</v>
      </c>
      <c r="F94">
        <v>1084.349976</v>
      </c>
      <c r="G94">
        <v>4337046</v>
      </c>
      <c r="H94">
        <f t="shared" si="1"/>
        <v>7.0582549338286229E-3</v>
      </c>
    </row>
    <row r="95" spans="1:8" x14ac:dyDescent="0.3">
      <c r="A95" s="32">
        <v>43906</v>
      </c>
      <c r="B95">
        <v>1049.9499510000001</v>
      </c>
      <c r="C95">
        <v>1049.9499510000001</v>
      </c>
      <c r="D95">
        <v>983</v>
      </c>
      <c r="E95">
        <v>1011.349976</v>
      </c>
      <c r="F95">
        <v>1011.349976</v>
      </c>
      <c r="G95">
        <v>3443930</v>
      </c>
      <c r="H95">
        <f t="shared" si="1"/>
        <v>-6.7321438295489949E-2</v>
      </c>
    </row>
    <row r="96" spans="1:8" x14ac:dyDescent="0.3">
      <c r="A96" s="32">
        <v>43907</v>
      </c>
      <c r="B96">
        <v>1005</v>
      </c>
      <c r="C96">
        <v>1038</v>
      </c>
      <c r="D96">
        <v>977.79998799999998</v>
      </c>
      <c r="E96">
        <v>1001</v>
      </c>
      <c r="F96">
        <v>1001</v>
      </c>
      <c r="G96">
        <v>2985146</v>
      </c>
      <c r="H96">
        <f t="shared" si="1"/>
        <v>-1.0233822361805218E-2</v>
      </c>
    </row>
    <row r="97" spans="1:8" x14ac:dyDescent="0.3">
      <c r="A97" s="32">
        <v>43908</v>
      </c>
      <c r="B97">
        <v>1028</v>
      </c>
      <c r="C97">
        <v>1028</v>
      </c>
      <c r="D97">
        <v>921</v>
      </c>
      <c r="E97">
        <v>930.75</v>
      </c>
      <c r="F97">
        <v>930.75</v>
      </c>
      <c r="G97">
        <v>5508541</v>
      </c>
      <c r="H97">
        <f t="shared" si="1"/>
        <v>-7.0179820179820177E-2</v>
      </c>
    </row>
    <row r="98" spans="1:8" x14ac:dyDescent="0.3">
      <c r="A98" s="32">
        <v>43909</v>
      </c>
      <c r="B98">
        <v>879.95001200000002</v>
      </c>
      <c r="C98">
        <v>924.40002400000003</v>
      </c>
      <c r="D98">
        <v>839.75</v>
      </c>
      <c r="E98">
        <v>903.5</v>
      </c>
      <c r="F98">
        <v>903.5</v>
      </c>
      <c r="G98">
        <v>4838552</v>
      </c>
      <c r="H98">
        <f t="shared" si="1"/>
        <v>-2.9277464410421703E-2</v>
      </c>
    </row>
    <row r="99" spans="1:8" x14ac:dyDescent="0.3">
      <c r="A99" s="32">
        <v>43910</v>
      </c>
      <c r="B99">
        <v>906.09997599999997</v>
      </c>
      <c r="C99">
        <v>934</v>
      </c>
      <c r="D99">
        <v>866</v>
      </c>
      <c r="E99">
        <v>904.90002400000003</v>
      </c>
      <c r="F99">
        <v>904.90002400000003</v>
      </c>
      <c r="G99">
        <v>4407646</v>
      </c>
      <c r="H99">
        <f t="shared" si="1"/>
        <v>1.5495561704482904E-3</v>
      </c>
    </row>
    <row r="100" spans="1:8" x14ac:dyDescent="0.3">
      <c r="A100" s="32">
        <v>43913</v>
      </c>
      <c r="B100">
        <v>839.65002400000003</v>
      </c>
      <c r="C100">
        <v>841.04998799999998</v>
      </c>
      <c r="D100">
        <v>771.25</v>
      </c>
      <c r="E100">
        <v>800.95001200000002</v>
      </c>
      <c r="F100">
        <v>800.95001200000002</v>
      </c>
      <c r="G100">
        <v>4960906</v>
      </c>
      <c r="H100">
        <f t="shared" si="1"/>
        <v>-0.11487458199028627</v>
      </c>
    </row>
    <row r="101" spans="1:8" x14ac:dyDescent="0.3">
      <c r="A101" s="32">
        <v>43914</v>
      </c>
      <c r="B101">
        <v>805.25</v>
      </c>
      <c r="C101">
        <v>857.84997599999997</v>
      </c>
      <c r="D101">
        <v>720.90002400000003</v>
      </c>
      <c r="E101">
        <v>816.09997599999997</v>
      </c>
      <c r="F101">
        <v>816.09997599999997</v>
      </c>
      <c r="G101">
        <v>5404961</v>
      </c>
      <c r="H101">
        <f t="shared" si="1"/>
        <v>1.8914993161895294E-2</v>
      </c>
    </row>
    <row r="102" spans="1:8" x14ac:dyDescent="0.3">
      <c r="A102" s="32">
        <v>43915</v>
      </c>
      <c r="B102">
        <v>799</v>
      </c>
      <c r="C102">
        <v>897.70001200000002</v>
      </c>
      <c r="D102">
        <v>784.79998799999998</v>
      </c>
      <c r="E102">
        <v>880.79998799999998</v>
      </c>
      <c r="F102">
        <v>880.79998799999998</v>
      </c>
      <c r="G102">
        <v>3564854</v>
      </c>
      <c r="H102">
        <f t="shared" si="1"/>
        <v>7.9279517096812191E-2</v>
      </c>
    </row>
    <row r="103" spans="1:8" x14ac:dyDescent="0.3">
      <c r="A103" s="32">
        <v>43916</v>
      </c>
      <c r="B103">
        <v>895</v>
      </c>
      <c r="C103">
        <v>947.79998799999998</v>
      </c>
      <c r="D103">
        <v>872.29998799999998</v>
      </c>
      <c r="E103">
        <v>928.29998799999998</v>
      </c>
      <c r="F103">
        <v>928.29998799999998</v>
      </c>
      <c r="G103">
        <v>3635282</v>
      </c>
      <c r="H103">
        <f t="shared" si="1"/>
        <v>5.3928247782855328E-2</v>
      </c>
    </row>
    <row r="104" spans="1:8" x14ac:dyDescent="0.3">
      <c r="A104" s="32">
        <v>43917</v>
      </c>
      <c r="B104">
        <v>960</v>
      </c>
      <c r="C104">
        <v>965</v>
      </c>
      <c r="D104">
        <v>896</v>
      </c>
      <c r="E104">
        <v>937.04998799999998</v>
      </c>
      <c r="F104">
        <v>937.04998799999998</v>
      </c>
      <c r="G104">
        <v>2999631</v>
      </c>
      <c r="H104">
        <f t="shared" si="1"/>
        <v>9.4258322881719137E-3</v>
      </c>
    </row>
    <row r="105" spans="1:8" x14ac:dyDescent="0.3">
      <c r="A105" s="32">
        <v>43920</v>
      </c>
      <c r="B105">
        <v>861</v>
      </c>
      <c r="C105">
        <v>959</v>
      </c>
      <c r="D105">
        <v>861</v>
      </c>
      <c r="E105">
        <v>943.65002400000003</v>
      </c>
      <c r="F105">
        <v>943.65002400000003</v>
      </c>
      <c r="G105">
        <v>2901412</v>
      </c>
      <c r="H105">
        <f t="shared" si="1"/>
        <v>7.0434193314349051E-3</v>
      </c>
    </row>
    <row r="106" spans="1:8" x14ac:dyDescent="0.3">
      <c r="A106" s="32">
        <v>43921</v>
      </c>
      <c r="B106">
        <v>967</v>
      </c>
      <c r="C106">
        <v>971.70001200000002</v>
      </c>
      <c r="D106">
        <v>923.75</v>
      </c>
      <c r="E106">
        <v>933.70001200000002</v>
      </c>
      <c r="F106">
        <v>933.70001200000002</v>
      </c>
      <c r="G106">
        <v>3811918</v>
      </c>
      <c r="H106">
        <f t="shared" si="1"/>
        <v>-1.0544176068393779E-2</v>
      </c>
    </row>
    <row r="107" spans="1:8" x14ac:dyDescent="0.3">
      <c r="A107" s="32">
        <v>43922</v>
      </c>
      <c r="B107">
        <v>929.70001200000002</v>
      </c>
      <c r="C107">
        <v>950</v>
      </c>
      <c r="D107">
        <v>902</v>
      </c>
      <c r="E107">
        <v>936.04998799999998</v>
      </c>
      <c r="F107">
        <v>936.04998799999998</v>
      </c>
      <c r="G107">
        <v>2935916</v>
      </c>
      <c r="H107">
        <f t="shared" si="1"/>
        <v>2.5168426366047529E-3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8"/>
  <sheetViews>
    <sheetView workbookViewId="0">
      <selection activeCell="K14" sqref="K14"/>
    </sheetView>
  </sheetViews>
  <sheetFormatPr defaultRowHeight="14.4" x14ac:dyDescent="0.3"/>
  <cols>
    <col min="2" max="2" width="26.44140625" bestFit="1" customWidth="1"/>
    <col min="3" max="3" width="23.88671875" bestFit="1" customWidth="1"/>
    <col min="4" max="4" width="13.44140625" bestFit="1" customWidth="1"/>
    <col min="5" max="5" width="14.44140625" bestFit="1" customWidth="1"/>
    <col min="6" max="6" width="13.44140625" bestFit="1" customWidth="1"/>
  </cols>
  <sheetData>
    <row r="1" spans="2:11" x14ac:dyDescent="0.3">
      <c r="B1" t="s">
        <v>193</v>
      </c>
      <c r="C1" t="s">
        <v>192</v>
      </c>
      <c r="D1" t="s">
        <v>110</v>
      </c>
      <c r="E1" t="s">
        <v>199</v>
      </c>
      <c r="F1" t="s">
        <v>142</v>
      </c>
    </row>
    <row r="2" spans="2:11" x14ac:dyDescent="0.3">
      <c r="B2" t="s">
        <v>155</v>
      </c>
      <c r="C2" t="s">
        <v>194</v>
      </c>
      <c r="D2" s="39">
        <v>80138.938582039365</v>
      </c>
      <c r="E2" s="39">
        <v>103989.89364123167</v>
      </c>
      <c r="F2" s="39">
        <v>320507.66766241484</v>
      </c>
    </row>
    <row r="3" spans="2:11" x14ac:dyDescent="0.3">
      <c r="B3" t="s">
        <v>158</v>
      </c>
      <c r="C3" t="s">
        <v>195</v>
      </c>
      <c r="D3">
        <f>'Merton Model'!D6</f>
        <v>134.77000000000001</v>
      </c>
      <c r="E3">
        <f>'Merton Model'!E6</f>
        <v>2287.63</v>
      </c>
      <c r="F3">
        <f>'Merton Model'!F6</f>
        <v>336034.29</v>
      </c>
    </row>
    <row r="4" spans="2:11" x14ac:dyDescent="0.3">
      <c r="B4" t="s">
        <v>159</v>
      </c>
      <c r="C4" t="s">
        <v>196</v>
      </c>
      <c r="D4" s="41">
        <v>6.5000000000000002E-2</v>
      </c>
      <c r="E4" s="41">
        <v>6.5000000000000002E-2</v>
      </c>
      <c r="F4" s="41">
        <v>6.5000000000000002E-2</v>
      </c>
    </row>
    <row r="5" spans="2:11" x14ac:dyDescent="0.3">
      <c r="B5" t="s">
        <v>164</v>
      </c>
      <c r="C5" t="s">
        <v>197</v>
      </c>
      <c r="D5">
        <f>Dabur!L6</f>
        <v>0.3360751554736835</v>
      </c>
      <c r="E5">
        <f>Titan!L7</f>
        <v>0.40855230857635955</v>
      </c>
      <c r="F5">
        <f>'Yes Bank'!K6</f>
        <v>2.0887639791913557</v>
      </c>
      <c r="J5" t="s">
        <v>203</v>
      </c>
    </row>
    <row r="6" spans="2:11" x14ac:dyDescent="0.3">
      <c r="B6" t="s">
        <v>190</v>
      </c>
      <c r="D6">
        <v>1</v>
      </c>
      <c r="E6">
        <v>1</v>
      </c>
      <c r="F6">
        <v>1</v>
      </c>
    </row>
    <row r="7" spans="2:11" x14ac:dyDescent="0.3">
      <c r="B7" t="s">
        <v>191</v>
      </c>
      <c r="C7" t="s">
        <v>198</v>
      </c>
      <c r="D7" s="40">
        <v>0.33554554458047209</v>
      </c>
      <c r="E7" s="40">
        <v>0.40013034834504141</v>
      </c>
      <c r="F7" s="40">
        <v>0.11161370730830832</v>
      </c>
      <c r="J7" t="s">
        <v>204</v>
      </c>
    </row>
    <row r="8" spans="2:11" x14ac:dyDescent="0.3">
      <c r="B8" t="s">
        <v>202</v>
      </c>
      <c r="D8">
        <f>D16*D5/D2</f>
        <v>0.33554554458047231</v>
      </c>
      <c r="E8">
        <f t="shared" ref="E8:F8" si="0">E16*E5/E2</f>
        <v>0.40013034853033874</v>
      </c>
      <c r="F8">
        <f t="shared" si="0"/>
        <v>0.11161370786979595</v>
      </c>
      <c r="K8" t="s">
        <v>205</v>
      </c>
    </row>
    <row r="10" spans="2:11" x14ac:dyDescent="0.3">
      <c r="B10" t="s">
        <v>165</v>
      </c>
      <c r="D10">
        <f>(LN(D2/D3)+(D4+0.5*(D7)^2)*D6)/(D7*SQRT(D6))</f>
        <v>19.398984814884443</v>
      </c>
      <c r="E10">
        <f t="shared" ref="E10:F10" si="1">(LN(E2/E3)+(E4+0.5*(E7)^2)*E6)/(E7*SQRT(E6))</f>
        <v>9.9013472358661527</v>
      </c>
      <c r="F10">
        <f t="shared" si="1"/>
        <v>0.21432673653781714</v>
      </c>
      <c r="J10" t="s">
        <v>206</v>
      </c>
    </row>
    <row r="11" spans="2:11" x14ac:dyDescent="0.3">
      <c r="B11" t="s">
        <v>166</v>
      </c>
      <c r="D11">
        <f>D10-D7*SQRT(D6)</f>
        <v>19.06343927030397</v>
      </c>
      <c r="E11">
        <f>E10-E7*SQRT(E6)</f>
        <v>9.501216887521112</v>
      </c>
      <c r="F11">
        <f>F10-F7*SQRT(F6)</f>
        <v>0.10271302922950883</v>
      </c>
      <c r="J11" t="s">
        <v>207</v>
      </c>
    </row>
    <row r="12" spans="2:11" x14ac:dyDescent="0.3">
      <c r="B12" t="s">
        <v>200</v>
      </c>
      <c r="D12">
        <f>NORMSDIST(D10)</f>
        <v>1</v>
      </c>
      <c r="E12">
        <f t="shared" ref="E12:F12" si="2">NORMSDIST(E10)</f>
        <v>1</v>
      </c>
      <c r="F12">
        <f t="shared" si="2"/>
        <v>0.58485386515433924</v>
      </c>
    </row>
    <row r="13" spans="2:11" x14ac:dyDescent="0.3">
      <c r="B13" t="s">
        <v>201</v>
      </c>
      <c r="D13">
        <f>NORMSDIST(D11)</f>
        <v>1</v>
      </c>
      <c r="E13">
        <f t="shared" ref="E13:F13" si="3">NORMSDIST(E11)</f>
        <v>1</v>
      </c>
      <c r="F13">
        <f t="shared" si="3"/>
        <v>0.54090463374438802</v>
      </c>
    </row>
    <row r="15" spans="2:11" x14ac:dyDescent="0.3">
      <c r="B15" t="s">
        <v>169</v>
      </c>
      <c r="D15">
        <f>D2*D12-(D3/EXP(D4*D6))*D13</f>
        <v>80012.649999999994</v>
      </c>
      <c r="E15">
        <f t="shared" ref="E15:F15" si="4">E2*E12-(E3/EXP(E4*E6))*E13</f>
        <v>101846.22999998562</v>
      </c>
      <c r="F15">
        <f t="shared" si="4"/>
        <v>17126.419160671852</v>
      </c>
    </row>
    <row r="16" spans="2:11" x14ac:dyDescent="0.3">
      <c r="B16" t="s">
        <v>209</v>
      </c>
      <c r="D16">
        <v>80012.649999999994</v>
      </c>
      <c r="E16">
        <v>101846.23</v>
      </c>
      <c r="F16">
        <v>17126.419999999998</v>
      </c>
    </row>
    <row r="17" spans="2:6" x14ac:dyDescent="0.3">
      <c r="B17" s="42" t="s">
        <v>170</v>
      </c>
      <c r="C17" s="42"/>
      <c r="D17" s="43">
        <f>(D15-D16)^2</f>
        <v>0</v>
      </c>
      <c r="E17" s="43">
        <f t="shared" ref="E17:F17" si="5">(E15-E16)^2</f>
        <v>2.0670653231615044E-16</v>
      </c>
      <c r="F17" s="43">
        <f t="shared" si="5"/>
        <v>7.0447173659654154E-7</v>
      </c>
    </row>
    <row r="18" spans="2:6" x14ac:dyDescent="0.3">
      <c r="B18" t="s">
        <v>210</v>
      </c>
      <c r="D18" s="41">
        <f>1-D13</f>
        <v>0</v>
      </c>
      <c r="E18" s="41">
        <f t="shared" ref="E18:F18" si="6">1-E13</f>
        <v>0</v>
      </c>
      <c r="F18" s="41">
        <f t="shared" si="6"/>
        <v>0.45909536625561198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18"/>
  <sheetViews>
    <sheetView workbookViewId="0">
      <selection activeCell="K14" sqref="K14"/>
    </sheetView>
  </sheetViews>
  <sheetFormatPr defaultRowHeight="14.4" x14ac:dyDescent="0.3"/>
  <cols>
    <col min="2" max="2" width="25.33203125" bestFit="1" customWidth="1"/>
    <col min="3" max="3" width="23.88671875" bestFit="1" customWidth="1"/>
    <col min="4" max="4" width="10.77734375" bestFit="1" customWidth="1"/>
    <col min="5" max="5" width="11.77734375" bestFit="1" customWidth="1"/>
    <col min="6" max="6" width="12.44140625" bestFit="1" customWidth="1"/>
    <col min="9" max="9" width="10" bestFit="1" customWidth="1"/>
  </cols>
  <sheetData>
    <row r="2" spans="2:11" x14ac:dyDescent="0.3">
      <c r="B2" t="s">
        <v>193</v>
      </c>
      <c r="C2" t="s">
        <v>192</v>
      </c>
      <c r="D2" t="s">
        <v>110</v>
      </c>
      <c r="E2" t="s">
        <v>199</v>
      </c>
      <c r="F2" t="s">
        <v>142</v>
      </c>
    </row>
    <row r="3" spans="2:11" x14ac:dyDescent="0.3">
      <c r="B3" t="s">
        <v>155</v>
      </c>
      <c r="C3" t="s">
        <v>187</v>
      </c>
      <c r="D3" s="39">
        <v>80138.938582039365</v>
      </c>
      <c r="E3" s="39">
        <v>103989.89364124605</v>
      </c>
      <c r="F3" s="39">
        <v>320508.31828882411</v>
      </c>
    </row>
    <row r="4" spans="2:11" x14ac:dyDescent="0.3">
      <c r="B4" t="s">
        <v>158</v>
      </c>
      <c r="C4" t="s">
        <v>211</v>
      </c>
      <c r="D4">
        <f>'Co A BS'!B15+'Co A BS'!B21</f>
        <v>134.77000000000001</v>
      </c>
      <c r="E4" s="29">
        <f>'Co B BS'!B13</f>
        <v>2287.63</v>
      </c>
      <c r="F4" s="29">
        <f>'Co C BS'!B13</f>
        <v>336034.29</v>
      </c>
    </row>
    <row r="5" spans="2:11" x14ac:dyDescent="0.3">
      <c r="B5" t="s">
        <v>159</v>
      </c>
      <c r="C5" t="s">
        <v>196</v>
      </c>
      <c r="D5" s="41">
        <v>6.5000000000000002E-2</v>
      </c>
      <c r="E5" s="41">
        <v>6.5000000000000002E-2</v>
      </c>
      <c r="F5" s="41">
        <v>6.5000000000000002E-2</v>
      </c>
    </row>
    <row r="6" spans="2:11" x14ac:dyDescent="0.3">
      <c r="B6" t="s">
        <v>212</v>
      </c>
      <c r="C6" t="s">
        <v>213</v>
      </c>
      <c r="D6">
        <f>Dabur!L13</f>
        <v>0.3360751554736835</v>
      </c>
      <c r="E6">
        <f>Titan!L7</f>
        <v>0.40855230857635955</v>
      </c>
      <c r="F6">
        <f>'Yes Bank'!K6</f>
        <v>2.0887639791913557</v>
      </c>
    </row>
    <row r="7" spans="2:11" x14ac:dyDescent="0.3">
      <c r="B7" t="s">
        <v>223</v>
      </c>
      <c r="D7">
        <v>1</v>
      </c>
      <c r="E7">
        <v>1</v>
      </c>
      <c r="F7">
        <v>1</v>
      </c>
      <c r="K7" t="s">
        <v>216</v>
      </c>
    </row>
    <row r="8" spans="2:11" x14ac:dyDescent="0.3">
      <c r="B8" t="s">
        <v>214</v>
      </c>
      <c r="C8" t="s">
        <v>215</v>
      </c>
      <c r="D8" s="40">
        <v>0.33554554986394697</v>
      </c>
      <c r="E8" s="40">
        <v>0.40013034834498606</v>
      </c>
      <c r="F8" s="40">
        <v>0.11161348079448181</v>
      </c>
      <c r="K8" t="s">
        <v>218</v>
      </c>
    </row>
    <row r="10" spans="2:11" x14ac:dyDescent="0.3">
      <c r="B10" t="s">
        <v>217</v>
      </c>
      <c r="D10">
        <f>D16*D6/D3</f>
        <v>0.33554554458047231</v>
      </c>
      <c r="E10">
        <f t="shared" ref="E10:F10" si="0">E16*E6/E3</f>
        <v>0.4001303485302834</v>
      </c>
      <c r="F10">
        <f t="shared" si="0"/>
        <v>0.11161348129587623</v>
      </c>
      <c r="K10" t="s">
        <v>220</v>
      </c>
    </row>
    <row r="11" spans="2:11" x14ac:dyDescent="0.3">
      <c r="B11" t="s">
        <v>165</v>
      </c>
      <c r="D11">
        <f>LN((D3/D4)+(D5+0.5*D8^2)*D7)/D8*SQRT(D7)</f>
        <v>19.038105206807661</v>
      </c>
      <c r="E11">
        <f t="shared" ref="E11:F11" si="1">LN((E3/E4)+(E5+0.5*E8^2)*E7)/E8*SQRT(E7)</f>
        <v>9.5467970564501741</v>
      </c>
      <c r="F11">
        <f t="shared" si="1"/>
        <v>0.22145395775166812</v>
      </c>
    </row>
    <row r="12" spans="2:11" x14ac:dyDescent="0.3">
      <c r="B12" t="s">
        <v>166</v>
      </c>
      <c r="D12">
        <f>D11-D8*SQRT(D7)</f>
        <v>18.702559656943713</v>
      </c>
      <c r="E12">
        <f t="shared" ref="E12:F12" si="2">E11-E8*SQRT(E7)</f>
        <v>9.1466667081051884</v>
      </c>
      <c r="F12">
        <f t="shared" si="2"/>
        <v>0.10984047695718631</v>
      </c>
    </row>
    <row r="13" spans="2:11" x14ac:dyDescent="0.3">
      <c r="B13" t="s">
        <v>167</v>
      </c>
      <c r="D13">
        <f>NORMSDIST(D11)</f>
        <v>1</v>
      </c>
      <c r="E13">
        <f t="shared" ref="E13:F13" si="3">NORMSDIST(E11)</f>
        <v>1</v>
      </c>
      <c r="F13">
        <f t="shared" si="3"/>
        <v>0.58763050852046317</v>
      </c>
    </row>
    <row r="14" spans="2:11" x14ac:dyDescent="0.3">
      <c r="B14" t="s">
        <v>168</v>
      </c>
      <c r="D14">
        <f>NORMSDIST(D12)</f>
        <v>1</v>
      </c>
      <c r="E14">
        <f t="shared" ref="E14:F14" si="4">NORMSDIST(E12)</f>
        <v>1</v>
      </c>
      <c r="F14">
        <f t="shared" si="4"/>
        <v>0.54373205536369429</v>
      </c>
    </row>
    <row r="15" spans="2:11" x14ac:dyDescent="0.3">
      <c r="B15" t="s">
        <v>169</v>
      </c>
      <c r="D15">
        <f>D3*D13-D4/EXP(D5*D7)*D14</f>
        <v>80012.649999999994</v>
      </c>
      <c r="E15">
        <f t="shared" ref="E15:F15" si="5">E3*E13-E4/EXP(E5*E7)*E14</f>
        <v>101846.23</v>
      </c>
      <c r="F15">
        <f t="shared" si="5"/>
        <v>17126.41923259254</v>
      </c>
      <c r="H15" t="s">
        <v>221</v>
      </c>
    </row>
    <row r="16" spans="2:11" x14ac:dyDescent="0.3">
      <c r="B16" t="s">
        <v>219</v>
      </c>
      <c r="D16">
        <v>80012.649999999994</v>
      </c>
      <c r="E16">
        <v>101846.23</v>
      </c>
      <c r="F16">
        <v>17126.419999999998</v>
      </c>
    </row>
    <row r="17" spans="2:10" x14ac:dyDescent="0.3">
      <c r="B17" t="s">
        <v>170</v>
      </c>
      <c r="D17" s="42">
        <f>(D15-D16)^2</f>
        <v>0</v>
      </c>
      <c r="E17" s="42">
        <f t="shared" ref="E17:F17" si="6">(E15-E16)^2</f>
        <v>0</v>
      </c>
      <c r="F17" s="42">
        <f t="shared" si="6"/>
        <v>5.8891420755297801E-7</v>
      </c>
      <c r="I17" t="s">
        <v>169</v>
      </c>
      <c r="J17" t="s">
        <v>222</v>
      </c>
    </row>
    <row r="18" spans="2:10" x14ac:dyDescent="0.3">
      <c r="B18" t="s">
        <v>224</v>
      </c>
      <c r="D18" s="41">
        <f>1-D14</f>
        <v>0</v>
      </c>
      <c r="E18" s="41">
        <f t="shared" ref="E18:F18" si="7">1-E14</f>
        <v>0</v>
      </c>
      <c r="F18" s="41">
        <f t="shared" si="7"/>
        <v>0.45626794463630571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7"/>
  <sheetViews>
    <sheetView workbookViewId="0">
      <selection activeCell="K14" sqref="K14"/>
    </sheetView>
  </sheetViews>
  <sheetFormatPr defaultRowHeight="14.4" x14ac:dyDescent="0.3"/>
  <cols>
    <col min="1" max="1" width="10.109375" bestFit="1" customWidth="1"/>
    <col min="8" max="8" width="16" bestFit="1" customWidth="1"/>
    <col min="10" max="10" width="12.109375" bestFit="1" customWidth="1"/>
  </cols>
  <sheetData>
    <row r="1" spans="1:12" x14ac:dyDescent="0.3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</row>
    <row r="2" spans="1:12" x14ac:dyDescent="0.3">
      <c r="A2" s="32">
        <v>43769</v>
      </c>
      <c r="B2">
        <v>56.200001</v>
      </c>
      <c r="C2">
        <v>76.650002000000001</v>
      </c>
      <c r="D2">
        <v>54.900002000000001</v>
      </c>
      <c r="E2">
        <v>70.449996999999996</v>
      </c>
      <c r="F2">
        <v>70.449996999999996</v>
      </c>
      <c r="G2">
        <v>62620476</v>
      </c>
    </row>
    <row r="3" spans="1:12" x14ac:dyDescent="0.3">
      <c r="A3" s="32">
        <v>43770</v>
      </c>
      <c r="B3">
        <v>71</v>
      </c>
      <c r="C3">
        <v>71.849997999999999</v>
      </c>
      <c r="D3">
        <v>65</v>
      </c>
      <c r="E3">
        <v>66.599997999999999</v>
      </c>
      <c r="F3">
        <v>66.599997999999999</v>
      </c>
      <c r="G3">
        <v>39676191</v>
      </c>
      <c r="H3">
        <f>(E3-E2)/E2</f>
        <v>-5.4648675144727078E-2</v>
      </c>
    </row>
    <row r="4" spans="1:12" x14ac:dyDescent="0.3">
      <c r="A4" s="32">
        <v>43773</v>
      </c>
      <c r="B4">
        <v>59.950001</v>
      </c>
      <c r="C4">
        <v>71.349997999999999</v>
      </c>
      <c r="D4">
        <v>59.950001</v>
      </c>
      <c r="E4">
        <v>66.099997999999999</v>
      </c>
      <c r="F4">
        <v>66.099997999999999</v>
      </c>
      <c r="G4">
        <v>45824409</v>
      </c>
      <c r="H4">
        <f t="shared" ref="H4:H67" si="0">(E4-E3)/E3</f>
        <v>-7.5075077329581899E-3</v>
      </c>
    </row>
    <row r="5" spans="1:12" x14ac:dyDescent="0.3">
      <c r="A5" s="32">
        <v>43774</v>
      </c>
      <c r="B5">
        <v>70.400002000000001</v>
      </c>
      <c r="C5">
        <v>71.900002000000001</v>
      </c>
      <c r="D5">
        <v>67.25</v>
      </c>
      <c r="E5">
        <v>68.349997999999999</v>
      </c>
      <c r="F5">
        <v>68.349997999999999</v>
      </c>
      <c r="G5">
        <v>28138949</v>
      </c>
      <c r="H5">
        <f t="shared" si="0"/>
        <v>3.4039335371840708E-2</v>
      </c>
      <c r="J5" t="s">
        <v>179</v>
      </c>
      <c r="K5">
        <f>STDEVP(H:H)</f>
        <v>0.13210503337522467</v>
      </c>
    </row>
    <row r="6" spans="1:12" x14ac:dyDescent="0.3">
      <c r="A6" s="32">
        <v>43775</v>
      </c>
      <c r="B6">
        <v>68.5</v>
      </c>
      <c r="C6">
        <v>71.199996999999996</v>
      </c>
      <c r="D6">
        <v>67.349997999999999</v>
      </c>
      <c r="E6">
        <v>68.75</v>
      </c>
      <c r="F6">
        <v>68.75</v>
      </c>
      <c r="G6">
        <v>21050895</v>
      </c>
      <c r="H6">
        <f t="shared" si="0"/>
        <v>5.8522605955306775E-3</v>
      </c>
      <c r="J6" t="s">
        <v>180</v>
      </c>
      <c r="K6">
        <f>K5*SQRT(250)</f>
        <v>2.0887639791913557</v>
      </c>
    </row>
    <row r="7" spans="1:12" x14ac:dyDescent="0.3">
      <c r="A7" s="32">
        <v>43776</v>
      </c>
      <c r="B7">
        <v>68</v>
      </c>
      <c r="C7">
        <v>69.5</v>
      </c>
      <c r="D7">
        <v>66</v>
      </c>
      <c r="E7">
        <v>66.5</v>
      </c>
      <c r="F7">
        <v>66.5</v>
      </c>
      <c r="G7">
        <v>15831270</v>
      </c>
      <c r="H7">
        <f t="shared" si="0"/>
        <v>-3.272727272727273E-2</v>
      </c>
    </row>
    <row r="8" spans="1:12" x14ac:dyDescent="0.3">
      <c r="A8" s="32">
        <v>43777</v>
      </c>
      <c r="B8">
        <v>66</v>
      </c>
      <c r="C8">
        <v>72.300003000000004</v>
      </c>
      <c r="D8">
        <v>64.349997999999999</v>
      </c>
      <c r="E8">
        <v>69</v>
      </c>
      <c r="F8">
        <v>69</v>
      </c>
      <c r="G8">
        <v>30173343</v>
      </c>
      <c r="H8">
        <f t="shared" si="0"/>
        <v>3.7593984962406013E-2</v>
      </c>
      <c r="K8">
        <v>250</v>
      </c>
      <c r="L8" t="s">
        <v>189</v>
      </c>
    </row>
    <row r="9" spans="1:12" x14ac:dyDescent="0.3">
      <c r="A9" s="32">
        <v>43780</v>
      </c>
      <c r="B9">
        <v>69.900002000000001</v>
      </c>
      <c r="C9">
        <v>73.550003000000004</v>
      </c>
      <c r="D9">
        <v>69.199996999999996</v>
      </c>
      <c r="E9">
        <v>73</v>
      </c>
      <c r="F9">
        <v>73</v>
      </c>
      <c r="G9">
        <v>19768090</v>
      </c>
      <c r="H9">
        <f t="shared" si="0"/>
        <v>5.7971014492753624E-2</v>
      </c>
    </row>
    <row r="10" spans="1:12" x14ac:dyDescent="0.3">
      <c r="A10" s="32">
        <v>43782</v>
      </c>
      <c r="B10">
        <v>74.599997999999999</v>
      </c>
      <c r="C10">
        <v>75.349997999999999</v>
      </c>
      <c r="D10">
        <v>67.199996999999996</v>
      </c>
      <c r="E10">
        <v>68.25</v>
      </c>
      <c r="F10">
        <v>68.25</v>
      </c>
      <c r="G10">
        <v>25043884</v>
      </c>
      <c r="H10">
        <f t="shared" si="0"/>
        <v>-6.5068493150684928E-2</v>
      </c>
    </row>
    <row r="11" spans="1:12" x14ac:dyDescent="0.3">
      <c r="A11" s="32">
        <v>43783</v>
      </c>
      <c r="B11">
        <v>68.75</v>
      </c>
      <c r="C11">
        <v>70.800003000000004</v>
      </c>
      <c r="D11">
        <v>67.150002000000001</v>
      </c>
      <c r="E11">
        <v>68.75</v>
      </c>
      <c r="F11">
        <v>68.75</v>
      </c>
      <c r="G11">
        <v>15035997</v>
      </c>
      <c r="H11">
        <f t="shared" si="0"/>
        <v>7.326007326007326E-3</v>
      </c>
    </row>
    <row r="12" spans="1:12" x14ac:dyDescent="0.3">
      <c r="A12" s="32">
        <v>43784</v>
      </c>
      <c r="B12">
        <v>69.099997999999999</v>
      </c>
      <c r="C12">
        <v>70.199996999999996</v>
      </c>
      <c r="D12">
        <v>68.300003000000004</v>
      </c>
      <c r="E12">
        <v>68.699996999999996</v>
      </c>
      <c r="F12">
        <v>68.699996999999996</v>
      </c>
      <c r="G12">
        <v>9365034</v>
      </c>
      <c r="H12">
        <f t="shared" si="0"/>
        <v>-7.2731636363641881E-4</v>
      </c>
    </row>
    <row r="13" spans="1:12" x14ac:dyDescent="0.3">
      <c r="A13" s="32">
        <v>43787</v>
      </c>
      <c r="B13">
        <v>69.099997999999999</v>
      </c>
      <c r="C13">
        <v>69.449996999999996</v>
      </c>
      <c r="D13">
        <v>65.5</v>
      </c>
      <c r="E13">
        <v>65.900002000000001</v>
      </c>
      <c r="F13">
        <v>65.900002000000001</v>
      </c>
      <c r="G13">
        <v>16557751</v>
      </c>
      <c r="H13">
        <f t="shared" si="0"/>
        <v>-4.0756843118930498E-2</v>
      </c>
    </row>
    <row r="14" spans="1:12" x14ac:dyDescent="0.3">
      <c r="A14" s="32">
        <v>43788</v>
      </c>
      <c r="B14">
        <v>65.5</v>
      </c>
      <c r="C14">
        <v>67.25</v>
      </c>
      <c r="D14">
        <v>63</v>
      </c>
      <c r="E14">
        <v>64.150002000000001</v>
      </c>
      <c r="F14">
        <v>64.150002000000001</v>
      </c>
      <c r="G14">
        <v>24268562</v>
      </c>
      <c r="H14">
        <f t="shared" si="0"/>
        <v>-2.6555386143994351E-2</v>
      </c>
    </row>
    <row r="15" spans="1:12" x14ac:dyDescent="0.3">
      <c r="A15" s="32">
        <v>43789</v>
      </c>
      <c r="B15">
        <v>62.200001</v>
      </c>
      <c r="C15">
        <v>66.400002000000001</v>
      </c>
      <c r="D15">
        <v>62</v>
      </c>
      <c r="E15">
        <v>65.849997999999999</v>
      </c>
      <c r="F15">
        <v>65.849997999999999</v>
      </c>
      <c r="G15">
        <v>17911382</v>
      </c>
      <c r="H15">
        <f t="shared" si="0"/>
        <v>2.6500326531556439E-2</v>
      </c>
    </row>
    <row r="16" spans="1:12" x14ac:dyDescent="0.3">
      <c r="A16" s="32">
        <v>43790</v>
      </c>
      <c r="B16">
        <v>66.599997999999999</v>
      </c>
      <c r="C16">
        <v>67.199996999999996</v>
      </c>
      <c r="D16">
        <v>63.900002000000001</v>
      </c>
      <c r="E16">
        <v>64.25</v>
      </c>
      <c r="F16">
        <v>64.25</v>
      </c>
      <c r="G16">
        <v>10878761</v>
      </c>
      <c r="H16">
        <f t="shared" si="0"/>
        <v>-2.4297616531438609E-2</v>
      </c>
    </row>
    <row r="17" spans="1:8" x14ac:dyDescent="0.3">
      <c r="A17" s="32">
        <v>43791</v>
      </c>
      <c r="B17">
        <v>64.199996999999996</v>
      </c>
      <c r="C17">
        <v>66.150002000000001</v>
      </c>
      <c r="D17">
        <v>64.099997999999999</v>
      </c>
      <c r="E17">
        <v>64.800003000000004</v>
      </c>
      <c r="F17">
        <v>64.800003000000004</v>
      </c>
      <c r="G17">
        <v>9691602</v>
      </c>
      <c r="H17">
        <f t="shared" si="0"/>
        <v>8.5603579766537555E-3</v>
      </c>
    </row>
    <row r="18" spans="1:8" x14ac:dyDescent="0.3">
      <c r="A18" s="32">
        <v>43794</v>
      </c>
      <c r="B18">
        <v>65</v>
      </c>
      <c r="C18">
        <v>65.5</v>
      </c>
      <c r="D18">
        <v>62.349997999999999</v>
      </c>
      <c r="E18">
        <v>63.700001</v>
      </c>
      <c r="F18">
        <v>63.700001</v>
      </c>
      <c r="G18">
        <v>14217505</v>
      </c>
      <c r="H18">
        <f t="shared" si="0"/>
        <v>-1.697533872027758E-2</v>
      </c>
    </row>
    <row r="19" spans="1:8" x14ac:dyDescent="0.3">
      <c r="A19" s="32">
        <v>43795</v>
      </c>
      <c r="B19">
        <v>64.400002000000001</v>
      </c>
      <c r="C19">
        <v>67.5</v>
      </c>
      <c r="D19">
        <v>62.549999</v>
      </c>
      <c r="E19">
        <v>63.400002000000001</v>
      </c>
      <c r="F19">
        <v>63.400002000000001</v>
      </c>
      <c r="G19">
        <v>19652455</v>
      </c>
      <c r="H19">
        <f t="shared" si="0"/>
        <v>-4.7095603656269911E-3</v>
      </c>
    </row>
    <row r="20" spans="1:8" x14ac:dyDescent="0.3">
      <c r="A20" s="32">
        <v>43796</v>
      </c>
      <c r="B20">
        <v>68.300003000000004</v>
      </c>
      <c r="C20">
        <v>68.849997999999999</v>
      </c>
      <c r="D20">
        <v>65.699996999999996</v>
      </c>
      <c r="E20">
        <v>68.25</v>
      </c>
      <c r="F20">
        <v>68.25</v>
      </c>
      <c r="G20">
        <v>21314758</v>
      </c>
      <c r="H20">
        <f t="shared" si="0"/>
        <v>7.6498388753994034E-2</v>
      </c>
    </row>
    <row r="21" spans="1:8" x14ac:dyDescent="0.3">
      <c r="A21" s="32">
        <v>43797</v>
      </c>
      <c r="B21">
        <v>69.5</v>
      </c>
      <c r="C21">
        <v>70.650002000000001</v>
      </c>
      <c r="D21">
        <v>68.349997999999999</v>
      </c>
      <c r="E21">
        <v>70.050003000000004</v>
      </c>
      <c r="F21">
        <v>70.050003000000004</v>
      </c>
      <c r="G21">
        <v>17065106</v>
      </c>
      <c r="H21">
        <f t="shared" si="0"/>
        <v>2.6373670329670387E-2</v>
      </c>
    </row>
    <row r="22" spans="1:8" x14ac:dyDescent="0.3">
      <c r="A22" s="32">
        <v>43798</v>
      </c>
      <c r="B22">
        <v>72</v>
      </c>
      <c r="C22">
        <v>74.099997999999999</v>
      </c>
      <c r="D22">
        <v>67.599997999999999</v>
      </c>
      <c r="E22">
        <v>68.300003000000004</v>
      </c>
      <c r="F22">
        <v>68.300003000000004</v>
      </c>
      <c r="G22">
        <v>34095082</v>
      </c>
      <c r="H22">
        <f t="shared" si="0"/>
        <v>-2.4982154533241062E-2</v>
      </c>
    </row>
    <row r="23" spans="1:8" x14ac:dyDescent="0.3">
      <c r="A23" s="32">
        <v>43801</v>
      </c>
      <c r="B23">
        <v>70</v>
      </c>
      <c r="C23">
        <v>70.5</v>
      </c>
      <c r="D23">
        <v>63.099997999999999</v>
      </c>
      <c r="E23">
        <v>64.050003000000004</v>
      </c>
      <c r="F23">
        <v>64.050003000000004</v>
      </c>
      <c r="G23">
        <v>25476054</v>
      </c>
      <c r="H23">
        <f t="shared" si="0"/>
        <v>-6.2225473108690782E-2</v>
      </c>
    </row>
    <row r="24" spans="1:8" x14ac:dyDescent="0.3">
      <c r="A24" s="32">
        <v>43802</v>
      </c>
      <c r="B24">
        <v>64.099997999999999</v>
      </c>
      <c r="C24">
        <v>65.349997999999999</v>
      </c>
      <c r="D24">
        <v>59</v>
      </c>
      <c r="E24">
        <v>59.5</v>
      </c>
      <c r="F24">
        <v>59.5</v>
      </c>
      <c r="G24">
        <v>22760247</v>
      </c>
      <c r="H24">
        <f t="shared" si="0"/>
        <v>-7.103829487720717E-2</v>
      </c>
    </row>
    <row r="25" spans="1:8" x14ac:dyDescent="0.3">
      <c r="A25" s="32">
        <v>43803</v>
      </c>
      <c r="B25">
        <v>58.75</v>
      </c>
      <c r="C25">
        <v>63.450001</v>
      </c>
      <c r="D25">
        <v>56.799999</v>
      </c>
      <c r="E25">
        <v>63.049999</v>
      </c>
      <c r="F25">
        <v>63.049999</v>
      </c>
      <c r="G25">
        <v>29471027</v>
      </c>
      <c r="H25">
        <f t="shared" si="0"/>
        <v>5.9663848739495796E-2</v>
      </c>
    </row>
    <row r="26" spans="1:8" x14ac:dyDescent="0.3">
      <c r="A26" s="32">
        <v>43804</v>
      </c>
      <c r="B26">
        <v>63.049999</v>
      </c>
      <c r="C26">
        <v>64</v>
      </c>
      <c r="D26">
        <v>60.799999</v>
      </c>
      <c r="E26">
        <v>62.099997999999999</v>
      </c>
      <c r="F26">
        <v>62.099997999999999</v>
      </c>
      <c r="G26">
        <v>19908604</v>
      </c>
      <c r="H26">
        <f t="shared" si="0"/>
        <v>-1.5067422919388156E-2</v>
      </c>
    </row>
    <row r="27" spans="1:8" x14ac:dyDescent="0.3">
      <c r="A27" s="32">
        <v>43805</v>
      </c>
      <c r="B27">
        <v>61</v>
      </c>
      <c r="C27">
        <v>61</v>
      </c>
      <c r="D27">
        <v>55.200001</v>
      </c>
      <c r="E27">
        <v>56</v>
      </c>
      <c r="F27">
        <v>56</v>
      </c>
      <c r="G27">
        <v>21329180</v>
      </c>
      <c r="H27">
        <f t="shared" si="0"/>
        <v>-9.8228634403498688E-2</v>
      </c>
    </row>
    <row r="28" spans="1:8" x14ac:dyDescent="0.3">
      <c r="A28" s="32">
        <v>43808</v>
      </c>
      <c r="B28">
        <v>56</v>
      </c>
      <c r="C28">
        <v>58.799999</v>
      </c>
      <c r="D28">
        <v>53.799999</v>
      </c>
      <c r="E28">
        <v>56.200001</v>
      </c>
      <c r="F28">
        <v>56.200001</v>
      </c>
      <c r="G28">
        <v>22463632</v>
      </c>
      <c r="H28">
        <f t="shared" si="0"/>
        <v>3.5714464285714342E-3</v>
      </c>
    </row>
    <row r="29" spans="1:8" x14ac:dyDescent="0.3">
      <c r="A29" s="32">
        <v>43809</v>
      </c>
      <c r="B29">
        <v>55</v>
      </c>
      <c r="C29">
        <v>56.299999</v>
      </c>
      <c r="D29">
        <v>49.299999</v>
      </c>
      <c r="E29">
        <v>50.549999</v>
      </c>
      <c r="F29">
        <v>50.549999</v>
      </c>
      <c r="G29">
        <v>22981105</v>
      </c>
      <c r="H29">
        <f t="shared" si="0"/>
        <v>-0.10053384162751172</v>
      </c>
    </row>
    <row r="30" spans="1:8" x14ac:dyDescent="0.3">
      <c r="A30" s="32">
        <v>43810</v>
      </c>
      <c r="B30">
        <v>49.299999</v>
      </c>
      <c r="C30">
        <v>49.299999</v>
      </c>
      <c r="D30">
        <v>40.700001</v>
      </c>
      <c r="E30">
        <v>42.799999</v>
      </c>
      <c r="F30">
        <v>42.799999</v>
      </c>
      <c r="G30">
        <v>43998321</v>
      </c>
      <c r="H30">
        <f t="shared" si="0"/>
        <v>-0.15331355397257279</v>
      </c>
    </row>
    <row r="31" spans="1:8" x14ac:dyDescent="0.3">
      <c r="A31" s="32">
        <v>43811</v>
      </c>
      <c r="B31">
        <v>43.25</v>
      </c>
      <c r="C31">
        <v>48.150002000000001</v>
      </c>
      <c r="D31">
        <v>42.900002000000001</v>
      </c>
      <c r="E31">
        <v>45.349997999999999</v>
      </c>
      <c r="F31">
        <v>45.349997999999999</v>
      </c>
      <c r="G31">
        <v>24164382</v>
      </c>
      <c r="H31">
        <f t="shared" si="0"/>
        <v>5.9579417279892917E-2</v>
      </c>
    </row>
    <row r="32" spans="1:8" x14ac:dyDescent="0.3">
      <c r="A32" s="32">
        <v>43812</v>
      </c>
      <c r="B32">
        <v>45.75</v>
      </c>
      <c r="C32">
        <v>47.650002000000001</v>
      </c>
      <c r="D32">
        <v>45.5</v>
      </c>
      <c r="E32">
        <v>46.650002000000001</v>
      </c>
      <c r="F32">
        <v>46.650002000000001</v>
      </c>
      <c r="G32">
        <v>13061178</v>
      </c>
      <c r="H32">
        <f t="shared" si="0"/>
        <v>2.866602110985763E-2</v>
      </c>
    </row>
    <row r="33" spans="1:8" x14ac:dyDescent="0.3">
      <c r="A33" s="32">
        <v>43815</v>
      </c>
      <c r="B33">
        <v>47</v>
      </c>
      <c r="C33">
        <v>48</v>
      </c>
      <c r="D33">
        <v>46</v>
      </c>
      <c r="E33">
        <v>46.799999</v>
      </c>
      <c r="F33">
        <v>46.799999</v>
      </c>
      <c r="G33">
        <v>9799372</v>
      </c>
      <c r="H33">
        <f t="shared" si="0"/>
        <v>3.2153696370688053E-3</v>
      </c>
    </row>
    <row r="34" spans="1:8" x14ac:dyDescent="0.3">
      <c r="A34" s="32">
        <v>43816</v>
      </c>
      <c r="B34">
        <v>47.25</v>
      </c>
      <c r="C34">
        <v>48.150002000000001</v>
      </c>
      <c r="D34">
        <v>46.799999</v>
      </c>
      <c r="E34">
        <v>47.599997999999999</v>
      </c>
      <c r="F34">
        <v>47.599997999999999</v>
      </c>
      <c r="G34">
        <v>7100948</v>
      </c>
      <c r="H34">
        <f t="shared" si="0"/>
        <v>1.7093996091752047E-2</v>
      </c>
    </row>
    <row r="35" spans="1:8" x14ac:dyDescent="0.3">
      <c r="A35" s="32">
        <v>43817</v>
      </c>
      <c r="B35">
        <v>48.049999</v>
      </c>
      <c r="C35">
        <v>48.200001</v>
      </c>
      <c r="D35">
        <v>46.049999</v>
      </c>
      <c r="E35">
        <v>46.75</v>
      </c>
      <c r="F35">
        <v>46.75</v>
      </c>
      <c r="G35">
        <v>7749600</v>
      </c>
      <c r="H35">
        <f t="shared" si="0"/>
        <v>-1.7857101590634507E-2</v>
      </c>
    </row>
    <row r="36" spans="1:8" x14ac:dyDescent="0.3">
      <c r="A36" s="32">
        <v>43818</v>
      </c>
      <c r="B36">
        <v>46</v>
      </c>
      <c r="C36">
        <v>51.400002000000001</v>
      </c>
      <c r="D36">
        <v>45</v>
      </c>
      <c r="E36">
        <v>49.900002000000001</v>
      </c>
      <c r="F36">
        <v>49.900002000000001</v>
      </c>
      <c r="G36">
        <v>21688640</v>
      </c>
      <c r="H36">
        <f t="shared" si="0"/>
        <v>6.7379721925133709E-2</v>
      </c>
    </row>
    <row r="37" spans="1:8" x14ac:dyDescent="0.3">
      <c r="A37" s="32">
        <v>43819</v>
      </c>
      <c r="B37">
        <v>49.75</v>
      </c>
      <c r="C37">
        <v>53.5</v>
      </c>
      <c r="D37">
        <v>48.5</v>
      </c>
      <c r="E37">
        <v>51.349997999999999</v>
      </c>
      <c r="F37">
        <v>51.349997999999999</v>
      </c>
      <c r="G37">
        <v>22408918</v>
      </c>
      <c r="H37">
        <f t="shared" si="0"/>
        <v>2.9058034907493566E-2</v>
      </c>
    </row>
    <row r="38" spans="1:8" x14ac:dyDescent="0.3">
      <c r="A38" s="32">
        <v>43822</v>
      </c>
      <c r="B38">
        <v>50.950001</v>
      </c>
      <c r="C38">
        <v>52.299999</v>
      </c>
      <c r="D38">
        <v>48.799999</v>
      </c>
      <c r="E38">
        <v>49.650002000000001</v>
      </c>
      <c r="F38">
        <v>49.650002000000001</v>
      </c>
      <c r="G38">
        <v>24400767</v>
      </c>
      <c r="H38">
        <f t="shared" si="0"/>
        <v>-3.3106057764598136E-2</v>
      </c>
    </row>
    <row r="39" spans="1:8" x14ac:dyDescent="0.3">
      <c r="A39" s="32">
        <v>43823</v>
      </c>
      <c r="B39">
        <v>50.099997999999999</v>
      </c>
      <c r="C39">
        <v>52</v>
      </c>
      <c r="D39">
        <v>50.049999</v>
      </c>
      <c r="E39">
        <v>51.200001</v>
      </c>
      <c r="F39">
        <v>51.200001</v>
      </c>
      <c r="G39">
        <v>11797926</v>
      </c>
      <c r="H39">
        <f t="shared" si="0"/>
        <v>3.121850830942564E-2</v>
      </c>
    </row>
    <row r="40" spans="1:8" x14ac:dyDescent="0.3">
      <c r="A40" s="32">
        <v>43825</v>
      </c>
      <c r="B40">
        <v>51</v>
      </c>
      <c r="C40">
        <v>51.599997999999999</v>
      </c>
      <c r="D40">
        <v>48.25</v>
      </c>
      <c r="E40">
        <v>48.700001</v>
      </c>
      <c r="F40">
        <v>48.700001</v>
      </c>
      <c r="G40">
        <v>11357799</v>
      </c>
      <c r="H40">
        <f t="shared" si="0"/>
        <v>-4.8828124046325701E-2</v>
      </c>
    </row>
    <row r="41" spans="1:8" x14ac:dyDescent="0.3">
      <c r="A41" s="32">
        <v>43826</v>
      </c>
      <c r="B41">
        <v>49.400002000000001</v>
      </c>
      <c r="C41">
        <v>49.799999</v>
      </c>
      <c r="D41">
        <v>47.700001</v>
      </c>
      <c r="E41">
        <v>48</v>
      </c>
      <c r="F41">
        <v>48</v>
      </c>
      <c r="G41">
        <v>9119411</v>
      </c>
      <c r="H41">
        <f t="shared" si="0"/>
        <v>-1.4373736871175841E-2</v>
      </c>
    </row>
    <row r="42" spans="1:8" x14ac:dyDescent="0.3">
      <c r="A42" s="32">
        <v>43829</v>
      </c>
      <c r="B42">
        <v>47.599997999999999</v>
      </c>
      <c r="C42">
        <v>48.950001</v>
      </c>
      <c r="D42">
        <v>46.700001</v>
      </c>
      <c r="E42">
        <v>47.349997999999999</v>
      </c>
      <c r="F42">
        <v>47.349997999999999</v>
      </c>
      <c r="G42">
        <v>7558913</v>
      </c>
      <c r="H42">
        <f t="shared" si="0"/>
        <v>-1.3541708333333347E-2</v>
      </c>
    </row>
    <row r="43" spans="1:8" x14ac:dyDescent="0.3">
      <c r="A43" s="32">
        <v>43830</v>
      </c>
      <c r="B43">
        <v>47.25</v>
      </c>
      <c r="C43">
        <v>48.049999</v>
      </c>
      <c r="D43">
        <v>46.349997999999999</v>
      </c>
      <c r="E43">
        <v>46.950001</v>
      </c>
      <c r="F43">
        <v>46.950001</v>
      </c>
      <c r="G43">
        <v>7177521</v>
      </c>
      <c r="H43">
        <f t="shared" si="0"/>
        <v>-8.447666671495933E-3</v>
      </c>
    </row>
    <row r="44" spans="1:8" x14ac:dyDescent="0.3">
      <c r="A44" s="32">
        <v>43831</v>
      </c>
      <c r="B44">
        <v>46.900002000000001</v>
      </c>
      <c r="C44">
        <v>47.5</v>
      </c>
      <c r="D44">
        <v>46.5</v>
      </c>
      <c r="E44">
        <v>46.650002000000001</v>
      </c>
      <c r="F44">
        <v>46.650002000000001</v>
      </c>
      <c r="G44">
        <v>4609755</v>
      </c>
      <c r="H44">
        <f t="shared" si="0"/>
        <v>-6.3897549224759265E-3</v>
      </c>
    </row>
    <row r="45" spans="1:8" x14ac:dyDescent="0.3">
      <c r="A45" s="32">
        <v>43832</v>
      </c>
      <c r="B45">
        <v>46.650002000000001</v>
      </c>
      <c r="C45">
        <v>48.5</v>
      </c>
      <c r="D45">
        <v>46.450001</v>
      </c>
      <c r="E45">
        <v>47.299999</v>
      </c>
      <c r="F45">
        <v>47.299999</v>
      </c>
      <c r="G45">
        <v>6392694</v>
      </c>
      <c r="H45">
        <f t="shared" si="0"/>
        <v>1.3933482789561275E-2</v>
      </c>
    </row>
    <row r="46" spans="1:8" x14ac:dyDescent="0.3">
      <c r="A46" s="32">
        <v>43833</v>
      </c>
      <c r="B46">
        <v>47.400002000000001</v>
      </c>
      <c r="C46">
        <v>48.299999</v>
      </c>
      <c r="D46">
        <v>46.900002000000001</v>
      </c>
      <c r="E46">
        <v>47.099997999999999</v>
      </c>
      <c r="F46">
        <v>47.099997999999999</v>
      </c>
      <c r="G46">
        <v>5920660</v>
      </c>
      <c r="H46">
        <f t="shared" si="0"/>
        <v>-4.2283510407685274E-3</v>
      </c>
    </row>
    <row r="47" spans="1:8" x14ac:dyDescent="0.3">
      <c r="A47" s="32">
        <v>43836</v>
      </c>
      <c r="B47">
        <v>46.950001</v>
      </c>
      <c r="C47">
        <v>46.950001</v>
      </c>
      <c r="D47">
        <v>45</v>
      </c>
      <c r="E47">
        <v>45.150002000000001</v>
      </c>
      <c r="F47">
        <v>45.150002000000001</v>
      </c>
      <c r="G47">
        <v>4713067</v>
      </c>
      <c r="H47">
        <f t="shared" si="0"/>
        <v>-4.1401190717672613E-2</v>
      </c>
    </row>
    <row r="48" spans="1:8" x14ac:dyDescent="0.3">
      <c r="A48" s="32">
        <v>43837</v>
      </c>
      <c r="B48">
        <v>45.700001</v>
      </c>
      <c r="C48">
        <v>46.450001</v>
      </c>
      <c r="D48">
        <v>44</v>
      </c>
      <c r="E48">
        <v>45.099997999999999</v>
      </c>
      <c r="F48">
        <v>45.099997999999999</v>
      </c>
      <c r="G48">
        <v>5561460</v>
      </c>
      <c r="H48">
        <f t="shared" si="0"/>
        <v>-1.1075082565888095E-3</v>
      </c>
    </row>
    <row r="49" spans="1:8" x14ac:dyDescent="0.3">
      <c r="A49" s="32">
        <v>43838</v>
      </c>
      <c r="B49">
        <v>45.799999</v>
      </c>
      <c r="C49">
        <v>47.25</v>
      </c>
      <c r="D49">
        <v>45.299999</v>
      </c>
      <c r="E49">
        <v>46.049999</v>
      </c>
      <c r="F49">
        <v>46.049999</v>
      </c>
      <c r="G49">
        <v>6522690</v>
      </c>
      <c r="H49">
        <f t="shared" si="0"/>
        <v>2.1064324659171834E-2</v>
      </c>
    </row>
    <row r="50" spans="1:8" x14ac:dyDescent="0.3">
      <c r="A50" s="32">
        <v>43839</v>
      </c>
      <c r="B50">
        <v>47.150002000000001</v>
      </c>
      <c r="C50">
        <v>48.450001</v>
      </c>
      <c r="D50">
        <v>46.299999</v>
      </c>
      <c r="E50">
        <v>47.299999</v>
      </c>
      <c r="F50">
        <v>47.299999</v>
      </c>
      <c r="G50">
        <v>6835915</v>
      </c>
      <c r="H50">
        <f t="shared" si="0"/>
        <v>2.7144408841355241E-2</v>
      </c>
    </row>
    <row r="51" spans="1:8" x14ac:dyDescent="0.3">
      <c r="A51" s="32">
        <v>43840</v>
      </c>
      <c r="B51">
        <v>47.599997999999999</v>
      </c>
      <c r="C51">
        <v>48.349997999999999</v>
      </c>
      <c r="D51">
        <v>43.900002000000001</v>
      </c>
      <c r="E51">
        <v>44.799999</v>
      </c>
      <c r="F51">
        <v>44.799999</v>
      </c>
      <c r="G51">
        <v>15918973</v>
      </c>
      <c r="H51">
        <f t="shared" si="0"/>
        <v>-5.2854123738987818E-2</v>
      </c>
    </row>
    <row r="52" spans="1:8" x14ac:dyDescent="0.3">
      <c r="A52" s="32">
        <v>43843</v>
      </c>
      <c r="B52">
        <v>43.400002000000001</v>
      </c>
      <c r="C52">
        <v>44</v>
      </c>
      <c r="D52">
        <v>41.200001</v>
      </c>
      <c r="E52">
        <v>42.099997999999999</v>
      </c>
      <c r="F52">
        <v>42.099997999999999</v>
      </c>
      <c r="G52">
        <v>10763969</v>
      </c>
      <c r="H52">
        <f t="shared" si="0"/>
        <v>-6.0267880809550915E-2</v>
      </c>
    </row>
    <row r="53" spans="1:8" x14ac:dyDescent="0.3">
      <c r="A53" s="32">
        <v>43844</v>
      </c>
      <c r="B53">
        <v>41.75</v>
      </c>
      <c r="C53">
        <v>41.75</v>
      </c>
      <c r="D53">
        <v>36.549999</v>
      </c>
      <c r="E53">
        <v>38.549999</v>
      </c>
      <c r="F53">
        <v>38.549999</v>
      </c>
      <c r="G53">
        <v>18250917</v>
      </c>
      <c r="H53">
        <f t="shared" si="0"/>
        <v>-8.4323020632922588E-2</v>
      </c>
    </row>
    <row r="54" spans="1:8" x14ac:dyDescent="0.3">
      <c r="A54" s="32">
        <v>43845</v>
      </c>
      <c r="B54">
        <v>38.549999</v>
      </c>
      <c r="C54">
        <v>41.099997999999999</v>
      </c>
      <c r="D54">
        <v>36.650002000000001</v>
      </c>
      <c r="E54">
        <v>39.799999</v>
      </c>
      <c r="F54">
        <v>39.799999</v>
      </c>
      <c r="G54">
        <v>19876620</v>
      </c>
      <c r="H54">
        <f t="shared" si="0"/>
        <v>3.242542237160629E-2</v>
      </c>
    </row>
    <row r="55" spans="1:8" x14ac:dyDescent="0.3">
      <c r="A55" s="32">
        <v>43846</v>
      </c>
      <c r="B55">
        <v>40</v>
      </c>
      <c r="C55">
        <v>40.900002000000001</v>
      </c>
      <c r="D55">
        <v>39.799999</v>
      </c>
      <c r="E55">
        <v>39.950001</v>
      </c>
      <c r="F55">
        <v>39.950001</v>
      </c>
      <c r="G55">
        <v>7109699</v>
      </c>
      <c r="H55">
        <f t="shared" si="0"/>
        <v>3.7688945670576682E-3</v>
      </c>
    </row>
    <row r="56" spans="1:8" x14ac:dyDescent="0.3">
      <c r="A56" s="32">
        <v>43847</v>
      </c>
      <c r="B56">
        <v>37.299999</v>
      </c>
      <c r="C56">
        <v>39.549999</v>
      </c>
      <c r="D56">
        <v>37.200001</v>
      </c>
      <c r="E56">
        <v>39.25</v>
      </c>
      <c r="F56">
        <v>39.25</v>
      </c>
      <c r="G56">
        <v>7608519</v>
      </c>
      <c r="H56">
        <f t="shared" si="0"/>
        <v>-1.7521926970665166E-2</v>
      </c>
    </row>
    <row r="57" spans="1:8" x14ac:dyDescent="0.3">
      <c r="A57" s="32">
        <v>43850</v>
      </c>
      <c r="B57">
        <v>39.450001</v>
      </c>
      <c r="C57">
        <v>40.200001</v>
      </c>
      <c r="D57">
        <v>38.450001</v>
      </c>
      <c r="E57">
        <v>38.650002000000001</v>
      </c>
      <c r="F57">
        <v>38.650002000000001</v>
      </c>
      <c r="G57">
        <v>6006782</v>
      </c>
      <c r="H57">
        <f t="shared" si="0"/>
        <v>-1.5286573248407627E-2</v>
      </c>
    </row>
    <row r="58" spans="1:8" x14ac:dyDescent="0.3">
      <c r="A58" s="32">
        <v>43851</v>
      </c>
      <c r="B58">
        <v>38.549999</v>
      </c>
      <c r="C58">
        <v>39.200001</v>
      </c>
      <c r="D58">
        <v>38.099997999999999</v>
      </c>
      <c r="E58">
        <v>38.349997999999999</v>
      </c>
      <c r="F58">
        <v>38.349997999999999</v>
      </c>
      <c r="G58">
        <v>3898750</v>
      </c>
      <c r="H58">
        <f t="shared" si="0"/>
        <v>-7.7620694560378359E-3</v>
      </c>
    </row>
    <row r="59" spans="1:8" x14ac:dyDescent="0.3">
      <c r="A59" s="32">
        <v>43852</v>
      </c>
      <c r="B59">
        <v>38.599997999999999</v>
      </c>
      <c r="C59">
        <v>39.099997999999999</v>
      </c>
      <c r="D59">
        <v>38</v>
      </c>
      <c r="E59">
        <v>38.450001</v>
      </c>
      <c r="F59">
        <v>38.450001</v>
      </c>
      <c r="G59">
        <v>3589875</v>
      </c>
      <c r="H59">
        <f t="shared" si="0"/>
        <v>2.6076402924454117E-3</v>
      </c>
    </row>
    <row r="60" spans="1:8" x14ac:dyDescent="0.3">
      <c r="A60" s="32">
        <v>43853</v>
      </c>
      <c r="B60">
        <v>38.650002000000001</v>
      </c>
      <c r="C60">
        <v>41.349997999999999</v>
      </c>
      <c r="D60">
        <v>38.349997999999999</v>
      </c>
      <c r="E60">
        <v>40.950001</v>
      </c>
      <c r="F60">
        <v>40.950001</v>
      </c>
      <c r="G60">
        <v>9053730</v>
      </c>
      <c r="H60">
        <f t="shared" si="0"/>
        <v>6.5019504160741107E-2</v>
      </c>
    </row>
    <row r="61" spans="1:8" x14ac:dyDescent="0.3">
      <c r="A61" s="32">
        <v>43854</v>
      </c>
      <c r="B61">
        <v>41.099997999999999</v>
      </c>
      <c r="C61">
        <v>45</v>
      </c>
      <c r="D61">
        <v>41.099997999999999</v>
      </c>
      <c r="E61">
        <v>42.75</v>
      </c>
      <c r="F61">
        <v>42.75</v>
      </c>
      <c r="G61">
        <v>16450388</v>
      </c>
      <c r="H61">
        <f t="shared" si="0"/>
        <v>4.3956018462612483E-2</v>
      </c>
    </row>
    <row r="62" spans="1:8" x14ac:dyDescent="0.3">
      <c r="A62" s="32">
        <v>43857</v>
      </c>
      <c r="B62">
        <v>42.5</v>
      </c>
      <c r="C62">
        <v>43.450001</v>
      </c>
      <c r="D62">
        <v>41.900002000000001</v>
      </c>
      <c r="E62">
        <v>42.400002000000001</v>
      </c>
      <c r="F62">
        <v>42.400002000000001</v>
      </c>
      <c r="G62">
        <v>6415092</v>
      </c>
      <c r="H62">
        <f t="shared" si="0"/>
        <v>-8.1870877192982312E-3</v>
      </c>
    </row>
    <row r="63" spans="1:8" x14ac:dyDescent="0.3">
      <c r="A63" s="32">
        <v>43858</v>
      </c>
      <c r="B63">
        <v>42.650002000000001</v>
      </c>
      <c r="C63">
        <v>43.25</v>
      </c>
      <c r="D63">
        <v>41.299999</v>
      </c>
      <c r="E63">
        <v>41.650002000000001</v>
      </c>
      <c r="F63">
        <v>41.650002000000001</v>
      </c>
      <c r="G63">
        <v>4585982</v>
      </c>
      <c r="H63">
        <f t="shared" si="0"/>
        <v>-1.7688678410911395E-2</v>
      </c>
    </row>
    <row r="64" spans="1:8" x14ac:dyDescent="0.3">
      <c r="A64" s="32">
        <v>43859</v>
      </c>
      <c r="B64">
        <v>41.900002000000001</v>
      </c>
      <c r="C64">
        <v>42.349997999999999</v>
      </c>
      <c r="D64">
        <v>41</v>
      </c>
      <c r="E64">
        <v>41.200001</v>
      </c>
      <c r="F64">
        <v>41.200001</v>
      </c>
      <c r="G64">
        <v>5861420</v>
      </c>
      <c r="H64">
        <f t="shared" si="0"/>
        <v>-1.0804345219479228E-2</v>
      </c>
    </row>
    <row r="65" spans="1:8" x14ac:dyDescent="0.3">
      <c r="A65" s="32">
        <v>43860</v>
      </c>
      <c r="B65">
        <v>40.900002000000001</v>
      </c>
      <c r="C65">
        <v>40.900002000000001</v>
      </c>
      <c r="D65">
        <v>38.549999</v>
      </c>
      <c r="E65">
        <v>39.049999</v>
      </c>
      <c r="F65">
        <v>39.049999</v>
      </c>
      <c r="G65">
        <v>7820373</v>
      </c>
      <c r="H65">
        <f t="shared" si="0"/>
        <v>-5.2184513296492409E-2</v>
      </c>
    </row>
    <row r="66" spans="1:8" x14ac:dyDescent="0.3">
      <c r="A66" s="32">
        <v>43861</v>
      </c>
      <c r="B66">
        <v>39.400002000000001</v>
      </c>
      <c r="C66">
        <v>40.150002000000001</v>
      </c>
      <c r="D66">
        <v>38.700001</v>
      </c>
      <c r="E66">
        <v>39.200001</v>
      </c>
      <c r="F66">
        <v>39.200001</v>
      </c>
      <c r="G66">
        <v>6920216</v>
      </c>
      <c r="H66">
        <f t="shared" si="0"/>
        <v>3.8412805080993893E-3</v>
      </c>
    </row>
    <row r="67" spans="1:8" x14ac:dyDescent="0.3">
      <c r="A67" s="32">
        <v>43864</v>
      </c>
      <c r="B67">
        <v>38</v>
      </c>
      <c r="C67">
        <v>38.400002000000001</v>
      </c>
      <c r="D67">
        <v>35.700001</v>
      </c>
      <c r="E67">
        <v>36</v>
      </c>
      <c r="F67">
        <v>36</v>
      </c>
      <c r="G67">
        <v>8628968</v>
      </c>
      <c r="H67">
        <f t="shared" si="0"/>
        <v>-8.1632676488962344E-2</v>
      </c>
    </row>
    <row r="68" spans="1:8" x14ac:dyDescent="0.3">
      <c r="A68" s="32">
        <v>43865</v>
      </c>
      <c r="B68">
        <v>36.349997999999999</v>
      </c>
      <c r="C68">
        <v>36.400002000000001</v>
      </c>
      <c r="D68">
        <v>34.5</v>
      </c>
      <c r="E68">
        <v>34.950001</v>
      </c>
      <c r="F68">
        <v>34.950001</v>
      </c>
      <c r="G68">
        <v>7441565</v>
      </c>
      <c r="H68">
        <f t="shared" ref="H68:H107" si="1">(E68-E67)/E67</f>
        <v>-2.9166638888888881E-2</v>
      </c>
    </row>
    <row r="69" spans="1:8" x14ac:dyDescent="0.3">
      <c r="A69" s="32">
        <v>43866</v>
      </c>
      <c r="B69">
        <v>35.200001</v>
      </c>
      <c r="C69">
        <v>39.75</v>
      </c>
      <c r="D69">
        <v>34.099997999999999</v>
      </c>
      <c r="E69">
        <v>37.599997999999999</v>
      </c>
      <c r="F69">
        <v>37.599997999999999</v>
      </c>
      <c r="G69">
        <v>16516129</v>
      </c>
      <c r="H69">
        <f t="shared" si="1"/>
        <v>7.5822515713232716E-2</v>
      </c>
    </row>
    <row r="70" spans="1:8" x14ac:dyDescent="0.3">
      <c r="A70" s="32">
        <v>43867</v>
      </c>
      <c r="B70">
        <v>37.900002000000001</v>
      </c>
      <c r="C70">
        <v>39.5</v>
      </c>
      <c r="D70">
        <v>37.849997999999999</v>
      </c>
      <c r="E70">
        <v>38.549999</v>
      </c>
      <c r="F70">
        <v>38.549999</v>
      </c>
      <c r="G70">
        <v>7080971</v>
      </c>
      <c r="H70">
        <f t="shared" si="1"/>
        <v>2.5265985386488592E-2</v>
      </c>
    </row>
    <row r="71" spans="1:8" x14ac:dyDescent="0.3">
      <c r="A71" s="32">
        <v>43868</v>
      </c>
      <c r="B71">
        <v>39</v>
      </c>
      <c r="C71">
        <v>39.950001</v>
      </c>
      <c r="D71">
        <v>38.150002000000001</v>
      </c>
      <c r="E71">
        <v>38.700001</v>
      </c>
      <c r="F71">
        <v>38.700001</v>
      </c>
      <c r="G71">
        <v>7195078</v>
      </c>
      <c r="H71">
        <f t="shared" si="1"/>
        <v>3.8911025652685655E-3</v>
      </c>
    </row>
    <row r="72" spans="1:8" x14ac:dyDescent="0.3">
      <c r="A72" s="32">
        <v>43871</v>
      </c>
      <c r="B72">
        <v>40.099997999999999</v>
      </c>
      <c r="C72">
        <v>40.700001</v>
      </c>
      <c r="D72">
        <v>37.150002000000001</v>
      </c>
      <c r="E72">
        <v>37.599997999999999</v>
      </c>
      <c r="F72">
        <v>37.599997999999999</v>
      </c>
      <c r="G72">
        <v>8573682</v>
      </c>
      <c r="H72">
        <f t="shared" si="1"/>
        <v>-2.8423849394732598E-2</v>
      </c>
    </row>
    <row r="73" spans="1:8" x14ac:dyDescent="0.3">
      <c r="A73" s="32">
        <v>43872</v>
      </c>
      <c r="B73">
        <v>37.950001</v>
      </c>
      <c r="C73">
        <v>38.099997999999999</v>
      </c>
      <c r="D73">
        <v>36.700001</v>
      </c>
      <c r="E73">
        <v>36.849997999999999</v>
      </c>
      <c r="F73">
        <v>36.849997999999999</v>
      </c>
      <c r="G73">
        <v>5905371</v>
      </c>
      <c r="H73">
        <f t="shared" si="1"/>
        <v>-1.9946809571638809E-2</v>
      </c>
    </row>
    <row r="74" spans="1:8" x14ac:dyDescent="0.3">
      <c r="A74" s="32">
        <v>43873</v>
      </c>
      <c r="B74">
        <v>36.849997999999999</v>
      </c>
      <c r="C74">
        <v>36.849997999999999</v>
      </c>
      <c r="D74">
        <v>35.049999</v>
      </c>
      <c r="E74">
        <v>35.200001</v>
      </c>
      <c r="F74">
        <v>35.200001</v>
      </c>
      <c r="G74">
        <v>6399022</v>
      </c>
      <c r="H74">
        <f t="shared" si="1"/>
        <v>-4.477604042203745E-2</v>
      </c>
    </row>
    <row r="75" spans="1:8" x14ac:dyDescent="0.3">
      <c r="A75" s="32">
        <v>43874</v>
      </c>
      <c r="B75">
        <v>36.950001</v>
      </c>
      <c r="C75">
        <v>38</v>
      </c>
      <c r="D75">
        <v>36</v>
      </c>
      <c r="E75">
        <v>37.200001</v>
      </c>
      <c r="F75">
        <v>37.200001</v>
      </c>
      <c r="G75">
        <v>9626172</v>
      </c>
      <c r="H75">
        <f t="shared" si="1"/>
        <v>5.681818020402897E-2</v>
      </c>
    </row>
    <row r="76" spans="1:8" x14ac:dyDescent="0.3">
      <c r="A76" s="32">
        <v>43875</v>
      </c>
      <c r="B76">
        <v>37.700001</v>
      </c>
      <c r="C76">
        <v>40.200001</v>
      </c>
      <c r="D76">
        <v>37.549999</v>
      </c>
      <c r="E76">
        <v>38.900002000000001</v>
      </c>
      <c r="F76">
        <v>38.900002000000001</v>
      </c>
      <c r="G76">
        <v>8610794</v>
      </c>
      <c r="H76">
        <f t="shared" si="1"/>
        <v>4.5698950384436825E-2</v>
      </c>
    </row>
    <row r="77" spans="1:8" x14ac:dyDescent="0.3">
      <c r="A77" s="32">
        <v>43878</v>
      </c>
      <c r="B77">
        <v>39.799999</v>
      </c>
      <c r="C77">
        <v>40.049999</v>
      </c>
      <c r="D77">
        <v>36.599997999999999</v>
      </c>
      <c r="E77">
        <v>37.150002000000001</v>
      </c>
      <c r="F77">
        <v>37.150002000000001</v>
      </c>
      <c r="G77">
        <v>6570357</v>
      </c>
      <c r="H77">
        <f t="shared" si="1"/>
        <v>-4.4987144216599266E-2</v>
      </c>
    </row>
    <row r="78" spans="1:8" x14ac:dyDescent="0.3">
      <c r="A78" s="32">
        <v>43879</v>
      </c>
      <c r="B78">
        <v>37.450001</v>
      </c>
      <c r="C78">
        <v>37.549999</v>
      </c>
      <c r="D78">
        <v>33.700001</v>
      </c>
      <c r="E78">
        <v>35.049999</v>
      </c>
      <c r="F78">
        <v>35.049999</v>
      </c>
      <c r="G78">
        <v>11833451</v>
      </c>
      <c r="H78">
        <f t="shared" si="1"/>
        <v>-5.6527668558402792E-2</v>
      </c>
    </row>
    <row r="79" spans="1:8" x14ac:dyDescent="0.3">
      <c r="A79" s="32">
        <v>43880</v>
      </c>
      <c r="B79">
        <v>34</v>
      </c>
      <c r="C79">
        <v>36.200001</v>
      </c>
      <c r="D79">
        <v>33.599997999999999</v>
      </c>
      <c r="E79">
        <v>35.299999</v>
      </c>
      <c r="F79">
        <v>35.299999</v>
      </c>
      <c r="G79">
        <v>8707381</v>
      </c>
      <c r="H79">
        <f t="shared" si="1"/>
        <v>7.132667821188811E-3</v>
      </c>
    </row>
    <row r="80" spans="1:8" x14ac:dyDescent="0.3">
      <c r="A80" s="32">
        <v>43881</v>
      </c>
      <c r="B80">
        <v>35.25</v>
      </c>
      <c r="C80">
        <v>36.5</v>
      </c>
      <c r="D80">
        <v>34.700001</v>
      </c>
      <c r="E80">
        <v>35.450001</v>
      </c>
      <c r="F80">
        <v>35.450001</v>
      </c>
      <c r="G80">
        <v>6780421</v>
      </c>
      <c r="H80">
        <f t="shared" si="1"/>
        <v>4.2493485623045103E-3</v>
      </c>
    </row>
    <row r="81" spans="1:8" x14ac:dyDescent="0.3">
      <c r="A81" s="32">
        <v>43885</v>
      </c>
      <c r="B81">
        <v>35.599997999999999</v>
      </c>
      <c r="C81">
        <v>35.950001</v>
      </c>
      <c r="D81">
        <v>34.150002000000001</v>
      </c>
      <c r="E81">
        <v>34.950001</v>
      </c>
      <c r="F81">
        <v>34.950001</v>
      </c>
      <c r="G81">
        <v>7767888</v>
      </c>
      <c r="H81">
        <f t="shared" si="1"/>
        <v>-1.4104371957563555E-2</v>
      </c>
    </row>
    <row r="82" spans="1:8" x14ac:dyDescent="0.3">
      <c r="A82" s="32">
        <v>43886</v>
      </c>
      <c r="B82">
        <v>35.150002000000001</v>
      </c>
      <c r="C82">
        <v>36</v>
      </c>
      <c r="D82">
        <v>34.849997999999999</v>
      </c>
      <c r="E82">
        <v>35.150002000000001</v>
      </c>
      <c r="F82">
        <v>35.150002000000001</v>
      </c>
      <c r="G82">
        <v>7361583</v>
      </c>
      <c r="H82">
        <f t="shared" si="1"/>
        <v>5.7224891066526814E-3</v>
      </c>
    </row>
    <row r="83" spans="1:8" x14ac:dyDescent="0.3">
      <c r="A83" s="32">
        <v>43887</v>
      </c>
      <c r="B83">
        <v>34.900002000000001</v>
      </c>
      <c r="C83">
        <v>37</v>
      </c>
      <c r="D83">
        <v>34.5</v>
      </c>
      <c r="E83">
        <v>36.549999</v>
      </c>
      <c r="F83">
        <v>36.549999</v>
      </c>
      <c r="G83">
        <v>8710912</v>
      </c>
      <c r="H83">
        <f t="shared" si="1"/>
        <v>3.9829215372448601E-2</v>
      </c>
    </row>
    <row r="84" spans="1:8" x14ac:dyDescent="0.3">
      <c r="A84" s="32">
        <v>43888</v>
      </c>
      <c r="B84">
        <v>37.200001</v>
      </c>
      <c r="C84">
        <v>37.950001</v>
      </c>
      <c r="D84">
        <v>36.049999</v>
      </c>
      <c r="E84">
        <v>36.75</v>
      </c>
      <c r="F84">
        <v>36.75</v>
      </c>
      <c r="G84">
        <v>8207210</v>
      </c>
      <c r="H84">
        <f t="shared" si="1"/>
        <v>5.4719837338436132E-3</v>
      </c>
    </row>
    <row r="85" spans="1:8" x14ac:dyDescent="0.3">
      <c r="A85" s="32">
        <v>43889</v>
      </c>
      <c r="B85">
        <v>35.299999</v>
      </c>
      <c r="C85">
        <v>35.849997999999999</v>
      </c>
      <c r="D85">
        <v>34.25</v>
      </c>
      <c r="E85">
        <v>34.549999</v>
      </c>
      <c r="F85">
        <v>34.549999</v>
      </c>
      <c r="G85">
        <v>6886960</v>
      </c>
      <c r="H85">
        <f t="shared" si="1"/>
        <v>-5.9863972789115656E-2</v>
      </c>
    </row>
    <row r="86" spans="1:8" x14ac:dyDescent="0.3">
      <c r="A86" s="32">
        <v>43892</v>
      </c>
      <c r="B86">
        <v>35.200001</v>
      </c>
      <c r="C86">
        <v>35.5</v>
      </c>
      <c r="D86">
        <v>29.85</v>
      </c>
      <c r="E86">
        <v>31.6</v>
      </c>
      <c r="F86">
        <v>31.6</v>
      </c>
      <c r="G86">
        <v>7013789</v>
      </c>
      <c r="H86">
        <f t="shared" si="1"/>
        <v>-8.5383475698508654E-2</v>
      </c>
    </row>
    <row r="87" spans="1:8" x14ac:dyDescent="0.3">
      <c r="A87" s="32">
        <v>43893</v>
      </c>
      <c r="B87">
        <v>32.799999</v>
      </c>
      <c r="C87">
        <v>33.299999</v>
      </c>
      <c r="D87">
        <v>30.6</v>
      </c>
      <c r="E87">
        <v>31.25</v>
      </c>
      <c r="F87">
        <v>31.25</v>
      </c>
      <c r="G87">
        <v>10299879</v>
      </c>
      <c r="H87">
        <f t="shared" si="1"/>
        <v>-1.1075949367088653E-2</v>
      </c>
    </row>
    <row r="88" spans="1:8" x14ac:dyDescent="0.3">
      <c r="A88" s="32">
        <v>43894</v>
      </c>
      <c r="B88">
        <v>31.4</v>
      </c>
      <c r="C88">
        <v>31.700001</v>
      </c>
      <c r="D88">
        <v>28.65</v>
      </c>
      <c r="E88">
        <v>29.299999</v>
      </c>
      <c r="F88">
        <v>29.299999</v>
      </c>
      <c r="G88">
        <v>10055149</v>
      </c>
      <c r="H88">
        <f t="shared" si="1"/>
        <v>-6.2400032000000008E-2</v>
      </c>
    </row>
    <row r="89" spans="1:8" x14ac:dyDescent="0.3">
      <c r="A89" s="32">
        <v>43895</v>
      </c>
      <c r="B89">
        <v>29.4</v>
      </c>
      <c r="C89">
        <v>37.900002000000001</v>
      </c>
      <c r="D89">
        <v>28.049999</v>
      </c>
      <c r="E89">
        <v>36.849997999999999</v>
      </c>
      <c r="F89">
        <v>36.849997999999999</v>
      </c>
      <c r="G89">
        <v>43386506</v>
      </c>
      <c r="H89">
        <f t="shared" si="1"/>
        <v>0.25767915555218962</v>
      </c>
    </row>
    <row r="90" spans="1:8" x14ac:dyDescent="0.3">
      <c r="A90" s="32">
        <v>43896</v>
      </c>
      <c r="B90">
        <v>33.200001</v>
      </c>
      <c r="C90">
        <v>33.200001</v>
      </c>
      <c r="D90">
        <v>5.55</v>
      </c>
      <c r="E90">
        <v>16.200001</v>
      </c>
      <c r="F90">
        <v>16.200001</v>
      </c>
      <c r="G90">
        <v>106336244</v>
      </c>
      <c r="H90">
        <f t="shared" si="1"/>
        <v>-0.56037986759185165</v>
      </c>
    </row>
    <row r="91" spans="1:8" x14ac:dyDescent="0.3">
      <c r="A91" s="32">
        <v>43899</v>
      </c>
      <c r="B91">
        <v>16.200001</v>
      </c>
      <c r="C91">
        <v>16.200001</v>
      </c>
      <c r="D91">
        <v>16.200001</v>
      </c>
      <c r="E91">
        <v>16.200001</v>
      </c>
      <c r="F91">
        <v>16.200001</v>
      </c>
      <c r="G91">
        <v>0</v>
      </c>
      <c r="H91">
        <f t="shared" si="1"/>
        <v>0</v>
      </c>
    </row>
    <row r="92" spans="1:8" x14ac:dyDescent="0.3">
      <c r="A92" s="32">
        <v>43901</v>
      </c>
      <c r="B92">
        <v>23.35</v>
      </c>
      <c r="C92">
        <v>29.450001</v>
      </c>
      <c r="D92">
        <v>23.35</v>
      </c>
      <c r="E92">
        <v>28.799999</v>
      </c>
      <c r="F92">
        <v>28.799999</v>
      </c>
      <c r="G92">
        <v>32779480</v>
      </c>
      <c r="H92">
        <f t="shared" si="1"/>
        <v>0.77777760631002424</v>
      </c>
    </row>
    <row r="93" spans="1:8" x14ac:dyDescent="0.3">
      <c r="A93" s="32">
        <v>43902</v>
      </c>
      <c r="B93">
        <v>28.799999</v>
      </c>
      <c r="C93">
        <v>28.799999</v>
      </c>
      <c r="D93">
        <v>22.549999</v>
      </c>
      <c r="E93">
        <v>25.049999</v>
      </c>
      <c r="F93">
        <v>25.049999</v>
      </c>
      <c r="G93">
        <v>32280759</v>
      </c>
      <c r="H93">
        <f t="shared" si="1"/>
        <v>-0.13020833785445618</v>
      </c>
    </row>
    <row r="94" spans="1:8" x14ac:dyDescent="0.3">
      <c r="A94" s="32">
        <v>43903</v>
      </c>
      <c r="B94">
        <v>22.549999</v>
      </c>
      <c r="C94">
        <v>27.549999</v>
      </c>
      <c r="D94">
        <v>21.299999</v>
      </c>
      <c r="E94">
        <v>25.549999</v>
      </c>
      <c r="F94">
        <v>25.549999</v>
      </c>
      <c r="G94">
        <v>26819759</v>
      </c>
      <c r="H94">
        <f t="shared" si="1"/>
        <v>1.9960080637128969E-2</v>
      </c>
    </row>
    <row r="95" spans="1:8" x14ac:dyDescent="0.3">
      <c r="A95" s="32">
        <v>43906</v>
      </c>
      <c r="B95">
        <v>23.15</v>
      </c>
      <c r="C95">
        <v>40.400002000000001</v>
      </c>
      <c r="D95">
        <v>23.15</v>
      </c>
      <c r="E95">
        <v>37.099997999999999</v>
      </c>
      <c r="F95">
        <v>37.099997999999999</v>
      </c>
      <c r="G95">
        <v>18424460</v>
      </c>
      <c r="H95">
        <f t="shared" si="1"/>
        <v>0.45205477307455078</v>
      </c>
    </row>
    <row r="96" spans="1:8" x14ac:dyDescent="0.3">
      <c r="A96" s="32">
        <v>43907</v>
      </c>
      <c r="B96">
        <v>40.799999</v>
      </c>
      <c r="C96">
        <v>64.150002000000001</v>
      </c>
      <c r="D96">
        <v>40.799999</v>
      </c>
      <c r="E96">
        <v>58.650002000000001</v>
      </c>
      <c r="F96">
        <v>58.650002000000001</v>
      </c>
      <c r="G96">
        <v>22196004</v>
      </c>
      <c r="H96">
        <f t="shared" si="1"/>
        <v>0.58086267282278559</v>
      </c>
    </row>
    <row r="97" spans="1:8" x14ac:dyDescent="0.3">
      <c r="A97" s="32">
        <v>43908</v>
      </c>
      <c r="B97">
        <v>64.5</v>
      </c>
      <c r="C97">
        <v>87.949996999999996</v>
      </c>
      <c r="D97">
        <v>49.900002000000001</v>
      </c>
      <c r="E97">
        <v>60.799999</v>
      </c>
      <c r="F97">
        <v>60.799999</v>
      </c>
      <c r="G97">
        <v>39837934</v>
      </c>
      <c r="H97">
        <f t="shared" si="1"/>
        <v>3.6658089116518681E-2</v>
      </c>
    </row>
    <row r="98" spans="1:8" x14ac:dyDescent="0.3">
      <c r="A98" s="32">
        <v>43909</v>
      </c>
      <c r="B98">
        <v>59</v>
      </c>
      <c r="C98">
        <v>62</v>
      </c>
      <c r="D98">
        <v>45.150002000000001</v>
      </c>
      <c r="E98">
        <v>53.900002000000001</v>
      </c>
      <c r="F98">
        <v>53.900002000000001</v>
      </c>
      <c r="G98">
        <v>16836809</v>
      </c>
      <c r="H98">
        <f t="shared" si="1"/>
        <v>-0.113486794629717</v>
      </c>
    </row>
    <row r="99" spans="1:8" x14ac:dyDescent="0.3">
      <c r="A99" s="32">
        <v>43910</v>
      </c>
      <c r="B99">
        <v>59.25</v>
      </c>
      <c r="C99">
        <v>61.950001</v>
      </c>
      <c r="D99">
        <v>43.150002000000001</v>
      </c>
      <c r="E99">
        <v>45.900002000000001</v>
      </c>
      <c r="F99">
        <v>45.900002000000001</v>
      </c>
      <c r="G99">
        <v>12799339</v>
      </c>
      <c r="H99">
        <f t="shared" si="1"/>
        <v>-0.14842300005851577</v>
      </c>
    </row>
    <row r="100" spans="1:8" x14ac:dyDescent="0.3">
      <c r="A100" s="32">
        <v>43913</v>
      </c>
      <c r="B100">
        <v>41.349997999999999</v>
      </c>
      <c r="C100">
        <v>49.5</v>
      </c>
      <c r="D100">
        <v>39.349997999999999</v>
      </c>
      <c r="E100">
        <v>39.75</v>
      </c>
      <c r="F100">
        <v>39.75</v>
      </c>
      <c r="G100">
        <v>8418419</v>
      </c>
      <c r="H100">
        <f t="shared" si="1"/>
        <v>-0.13398696583934791</v>
      </c>
    </row>
    <row r="101" spans="1:8" x14ac:dyDescent="0.3">
      <c r="A101" s="32">
        <v>43914</v>
      </c>
      <c r="B101">
        <v>43</v>
      </c>
      <c r="C101">
        <v>43.700001</v>
      </c>
      <c r="D101">
        <v>34.5</v>
      </c>
      <c r="E101">
        <v>35.049999</v>
      </c>
      <c r="F101">
        <v>35.049999</v>
      </c>
      <c r="G101">
        <v>6748687</v>
      </c>
      <c r="H101">
        <f t="shared" si="1"/>
        <v>-0.11823901886792454</v>
      </c>
    </row>
    <row r="102" spans="1:8" x14ac:dyDescent="0.3">
      <c r="A102" s="32">
        <v>43915</v>
      </c>
      <c r="B102">
        <v>35</v>
      </c>
      <c r="C102">
        <v>35.549999</v>
      </c>
      <c r="D102">
        <v>28.65</v>
      </c>
      <c r="E102">
        <v>29.700001</v>
      </c>
      <c r="F102">
        <v>29.700001</v>
      </c>
      <c r="G102">
        <v>5821852</v>
      </c>
      <c r="H102">
        <f t="shared" si="1"/>
        <v>-0.15263903431209797</v>
      </c>
    </row>
    <row r="103" spans="1:8" x14ac:dyDescent="0.3">
      <c r="A103" s="32">
        <v>43916</v>
      </c>
      <c r="B103">
        <v>30</v>
      </c>
      <c r="C103">
        <v>31</v>
      </c>
      <c r="D103">
        <v>25.25</v>
      </c>
      <c r="E103">
        <v>26.65</v>
      </c>
      <c r="F103">
        <v>26.65</v>
      </c>
      <c r="G103">
        <v>7483814</v>
      </c>
      <c r="H103">
        <f t="shared" si="1"/>
        <v>-0.10269363290593835</v>
      </c>
    </row>
    <row r="104" spans="1:8" x14ac:dyDescent="0.3">
      <c r="A104" s="32">
        <v>43917</v>
      </c>
      <c r="B104">
        <v>29.299999</v>
      </c>
      <c r="C104">
        <v>32.849997999999999</v>
      </c>
      <c r="D104">
        <v>26</v>
      </c>
      <c r="E104">
        <v>26.4</v>
      </c>
      <c r="F104">
        <v>26.4</v>
      </c>
      <c r="G104">
        <v>8210075</v>
      </c>
      <c r="H104">
        <f t="shared" si="1"/>
        <v>-9.3808630393996256E-3</v>
      </c>
    </row>
    <row r="105" spans="1:8" x14ac:dyDescent="0.3">
      <c r="A105" s="32">
        <v>43920</v>
      </c>
      <c r="B105">
        <v>27.700001</v>
      </c>
      <c r="C105">
        <v>27.700001</v>
      </c>
      <c r="D105">
        <v>24.200001</v>
      </c>
      <c r="E105">
        <v>24.85</v>
      </c>
      <c r="F105">
        <v>24.85</v>
      </c>
      <c r="G105">
        <v>3720049</v>
      </c>
      <c r="H105">
        <f t="shared" si="1"/>
        <v>-5.8712121212121104E-2</v>
      </c>
    </row>
    <row r="106" spans="1:8" x14ac:dyDescent="0.3">
      <c r="A106" s="32">
        <v>43921</v>
      </c>
      <c r="B106">
        <v>25.6</v>
      </c>
      <c r="C106">
        <v>25.9</v>
      </c>
      <c r="D106">
        <v>22.15</v>
      </c>
      <c r="E106">
        <v>22.450001</v>
      </c>
      <c r="F106">
        <v>22.450001</v>
      </c>
      <c r="G106">
        <v>4059931</v>
      </c>
      <c r="H106">
        <f t="shared" si="1"/>
        <v>-9.6579436619718351E-2</v>
      </c>
    </row>
    <row r="107" spans="1:8" x14ac:dyDescent="0.3">
      <c r="A107" s="32">
        <v>43922</v>
      </c>
      <c r="B107">
        <v>22.299999</v>
      </c>
      <c r="C107">
        <v>24.65</v>
      </c>
      <c r="D107">
        <v>20.299999</v>
      </c>
      <c r="E107">
        <v>23.950001</v>
      </c>
      <c r="F107">
        <v>23.950001</v>
      </c>
      <c r="G107">
        <v>7028050</v>
      </c>
      <c r="H107">
        <f t="shared" si="1"/>
        <v>6.6815141789971416E-2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B8" sqref="B8"/>
    </sheetView>
  </sheetViews>
  <sheetFormatPr defaultColWidth="8.77734375" defaultRowHeight="14.4" x14ac:dyDescent="0.3"/>
  <cols>
    <col min="1" max="1" width="21.88671875" customWidth="1"/>
  </cols>
  <sheetData>
    <row r="1" spans="1:11" ht="72" x14ac:dyDescent="0.3">
      <c r="A1" s="1" t="s">
        <v>30</v>
      </c>
      <c r="B1" s="2" t="s">
        <v>1</v>
      </c>
    </row>
    <row r="2" spans="1:11" x14ac:dyDescent="0.3">
      <c r="A2" s="3"/>
      <c r="B2" s="20">
        <v>44986</v>
      </c>
      <c r="C2" s="20">
        <v>44621</v>
      </c>
      <c r="D2" s="20">
        <v>44256</v>
      </c>
      <c r="E2" s="20">
        <v>43891</v>
      </c>
      <c r="F2" s="20">
        <v>43525</v>
      </c>
      <c r="G2" s="5"/>
      <c r="H2" s="5"/>
      <c r="I2" s="5"/>
      <c r="J2" s="5"/>
      <c r="K2" s="5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6"/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5"/>
      <c r="H4" s="5"/>
      <c r="I4" s="5"/>
      <c r="J4" s="5"/>
      <c r="K4" s="5"/>
    </row>
    <row r="5" spans="1:1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3">
      <c r="A6" s="45" t="s">
        <v>31</v>
      </c>
      <c r="B6" s="45"/>
      <c r="C6" s="10"/>
      <c r="D6" s="10"/>
      <c r="E6" s="10"/>
      <c r="F6" s="10"/>
      <c r="G6" s="5"/>
      <c r="H6" s="5"/>
      <c r="I6" s="5"/>
      <c r="J6" s="5"/>
      <c r="K6" s="5"/>
    </row>
    <row r="7" spans="1:11" x14ac:dyDescent="0.3">
      <c r="A7" s="45" t="s">
        <v>32</v>
      </c>
      <c r="B7" s="45"/>
      <c r="C7" s="10"/>
      <c r="D7" s="10"/>
      <c r="E7" s="10"/>
      <c r="F7" s="10"/>
      <c r="G7" s="5"/>
      <c r="H7" s="5"/>
      <c r="I7" s="5"/>
      <c r="J7" s="5"/>
      <c r="K7" s="5"/>
    </row>
    <row r="8" spans="1:11" x14ac:dyDescent="0.3">
      <c r="A8" s="6" t="s">
        <v>33</v>
      </c>
      <c r="B8" s="7">
        <v>176.63</v>
      </c>
      <c r="C8" s="7">
        <v>176.15</v>
      </c>
      <c r="D8" s="7">
        <v>176.15</v>
      </c>
      <c r="E8" s="7">
        <v>175.91</v>
      </c>
      <c r="F8" s="7">
        <v>175.65</v>
      </c>
      <c r="G8" s="5"/>
      <c r="H8" s="5"/>
      <c r="I8" s="5"/>
      <c r="J8" s="5"/>
      <c r="K8" s="5"/>
    </row>
    <row r="9" spans="1:11" x14ac:dyDescent="0.3">
      <c r="A9" s="8" t="s">
        <v>34</v>
      </c>
      <c r="B9" s="13">
        <v>176.63</v>
      </c>
      <c r="C9" s="13">
        <v>176.15</v>
      </c>
      <c r="D9" s="13">
        <v>176.15</v>
      </c>
      <c r="E9" s="13">
        <v>175.91</v>
      </c>
      <c r="F9" s="13">
        <v>175.65</v>
      </c>
      <c r="G9" s="5"/>
      <c r="H9" s="5"/>
      <c r="I9" s="5"/>
      <c r="J9" s="5"/>
      <c r="K9" s="5"/>
    </row>
    <row r="10" spans="1:11" x14ac:dyDescent="0.3">
      <c r="A10" s="6" t="s">
        <v>35</v>
      </c>
      <c r="B10" s="11">
        <v>3717.2</v>
      </c>
      <c r="C10" s="11">
        <v>4050.71</v>
      </c>
      <c r="D10" s="11">
        <v>3481.73</v>
      </c>
      <c r="E10" s="11">
        <v>2695.87</v>
      </c>
      <c r="F10" s="11">
        <v>2160.54</v>
      </c>
      <c r="G10" s="5"/>
      <c r="H10" s="5"/>
      <c r="I10" s="5"/>
      <c r="J10" s="5"/>
      <c r="K10" s="5"/>
    </row>
    <row r="11" spans="1:11" ht="28.8" x14ac:dyDescent="0.3">
      <c r="A11" s="8" t="s">
        <v>36</v>
      </c>
      <c r="B11" s="9">
        <v>3717.2</v>
      </c>
      <c r="C11" s="9">
        <v>4050.71</v>
      </c>
      <c r="D11" s="9">
        <v>3481.73</v>
      </c>
      <c r="E11" s="9">
        <v>2695.87</v>
      </c>
      <c r="F11" s="9">
        <v>2160.54</v>
      </c>
      <c r="G11" s="5"/>
      <c r="H11" s="5"/>
      <c r="I11" s="5"/>
      <c r="J11" s="5"/>
      <c r="K11" s="5"/>
    </row>
    <row r="12" spans="1:11" x14ac:dyDescent="0.3">
      <c r="A12" s="6" t="s">
        <v>37</v>
      </c>
      <c r="B12" s="7">
        <v>74.989999999999995</v>
      </c>
      <c r="C12" s="7">
        <v>0</v>
      </c>
      <c r="D12" s="7">
        <v>0</v>
      </c>
      <c r="E12" s="7">
        <v>0</v>
      </c>
      <c r="F12" s="7">
        <v>0</v>
      </c>
      <c r="G12" s="5"/>
      <c r="H12" s="5"/>
      <c r="I12" s="5"/>
      <c r="J12" s="5"/>
      <c r="K12" s="5"/>
    </row>
    <row r="13" spans="1:11" ht="28.8" x14ac:dyDescent="0.3">
      <c r="A13" s="8" t="s">
        <v>38</v>
      </c>
      <c r="B13" s="9">
        <v>3968.82</v>
      </c>
      <c r="C13" s="9">
        <v>4226.8599999999997</v>
      </c>
      <c r="D13" s="9">
        <v>3657.88</v>
      </c>
      <c r="E13" s="9">
        <v>2871.78</v>
      </c>
      <c r="F13" s="9">
        <v>2336.19</v>
      </c>
      <c r="G13" s="5"/>
      <c r="H13" s="5"/>
      <c r="I13" s="5"/>
      <c r="J13" s="5"/>
      <c r="K13" s="5"/>
    </row>
    <row r="14" spans="1:11" x14ac:dyDescent="0.3">
      <c r="A14" s="45" t="s">
        <v>39</v>
      </c>
      <c r="B14" s="45"/>
      <c r="C14" s="10"/>
      <c r="D14" s="10"/>
      <c r="E14" s="10"/>
      <c r="F14" s="10"/>
      <c r="G14" s="5"/>
      <c r="H14" s="5"/>
      <c r="I14" s="5"/>
      <c r="J14" s="5"/>
      <c r="K14" s="5"/>
    </row>
    <row r="15" spans="1:11" x14ac:dyDescent="0.3">
      <c r="A15" s="6" t="s">
        <v>40</v>
      </c>
      <c r="B15" s="7">
        <v>26.05</v>
      </c>
      <c r="C15" s="7">
        <v>201.04</v>
      </c>
      <c r="D15" s="7">
        <v>200.64</v>
      </c>
      <c r="E15" s="7">
        <v>0</v>
      </c>
      <c r="F15" s="7">
        <v>0</v>
      </c>
      <c r="G15" s="5"/>
      <c r="H15" s="5"/>
      <c r="I15" s="5"/>
      <c r="J15" s="5"/>
      <c r="K15" s="5"/>
    </row>
    <row r="16" spans="1:11" ht="28.8" x14ac:dyDescent="0.3">
      <c r="A16" s="6" t="s">
        <v>41</v>
      </c>
      <c r="B16" s="7">
        <v>8.32</v>
      </c>
      <c r="C16" s="7">
        <v>96.03</v>
      </c>
      <c r="D16" s="7">
        <v>98.28</v>
      </c>
      <c r="E16" s="7">
        <v>64.47</v>
      </c>
      <c r="F16" s="7">
        <v>50.35</v>
      </c>
      <c r="G16" s="5"/>
      <c r="H16" s="5"/>
      <c r="I16" s="5"/>
      <c r="J16" s="5"/>
      <c r="K16" s="5"/>
    </row>
    <row r="17" spans="1:11" ht="28.8" x14ac:dyDescent="0.3">
      <c r="A17" s="6" t="s">
        <v>42</v>
      </c>
      <c r="B17" s="7">
        <v>4.5599999999999996</v>
      </c>
      <c r="C17" s="7">
        <v>4.25</v>
      </c>
      <c r="D17" s="7">
        <v>3.71</v>
      </c>
      <c r="E17" s="7">
        <v>0</v>
      </c>
      <c r="F17" s="7">
        <v>0</v>
      </c>
      <c r="G17" s="5"/>
      <c r="H17" s="5"/>
      <c r="I17" s="5"/>
      <c r="J17" s="5"/>
      <c r="K17" s="5"/>
    </row>
    <row r="18" spans="1:11" x14ac:dyDescent="0.3">
      <c r="A18" s="6" t="s">
        <v>43</v>
      </c>
      <c r="B18" s="7">
        <v>52.76</v>
      </c>
      <c r="C18" s="7">
        <v>50.04</v>
      </c>
      <c r="D18" s="7">
        <v>47.52</v>
      </c>
      <c r="E18" s="7">
        <v>45.03</v>
      </c>
      <c r="F18" s="7">
        <v>42.79</v>
      </c>
      <c r="G18" s="5"/>
      <c r="H18" s="5"/>
      <c r="I18" s="5"/>
      <c r="J18" s="5"/>
      <c r="K18" s="5"/>
    </row>
    <row r="19" spans="1:11" ht="28.8" x14ac:dyDescent="0.3">
      <c r="A19" s="8" t="s">
        <v>44</v>
      </c>
      <c r="B19" s="13">
        <v>91.69</v>
      </c>
      <c r="C19" s="13">
        <v>351.36</v>
      </c>
      <c r="D19" s="13">
        <v>350.15</v>
      </c>
      <c r="E19" s="13">
        <v>109.5</v>
      </c>
      <c r="F19" s="13">
        <v>93.14</v>
      </c>
      <c r="G19" s="5"/>
      <c r="H19" s="5"/>
      <c r="I19" s="5"/>
      <c r="J19" s="5"/>
      <c r="K19" s="5"/>
    </row>
    <row r="20" spans="1:11" x14ac:dyDescent="0.3">
      <c r="A20" s="45" t="s">
        <v>45</v>
      </c>
      <c r="B20" s="45"/>
      <c r="C20" s="10"/>
      <c r="D20" s="10"/>
      <c r="E20" s="10"/>
      <c r="F20" s="10"/>
      <c r="G20" s="5"/>
      <c r="H20" s="5"/>
      <c r="I20" s="5"/>
      <c r="J20" s="5"/>
      <c r="K20" s="5"/>
    </row>
    <row r="21" spans="1:11" x14ac:dyDescent="0.3">
      <c r="A21" s="6" t="s">
        <v>46</v>
      </c>
      <c r="B21" s="7">
        <v>108.72</v>
      </c>
      <c r="C21" s="7">
        <v>85.49</v>
      </c>
      <c r="D21" s="7">
        <v>83.04</v>
      </c>
      <c r="E21" s="7">
        <v>86.51</v>
      </c>
      <c r="F21" s="7">
        <v>129.13</v>
      </c>
      <c r="G21" s="5"/>
      <c r="H21" s="5"/>
      <c r="I21" s="5"/>
      <c r="J21" s="5"/>
      <c r="K21" s="5"/>
    </row>
    <row r="22" spans="1:11" x14ac:dyDescent="0.3">
      <c r="A22" s="6" t="s">
        <v>47</v>
      </c>
      <c r="B22" s="7">
        <v>998.32</v>
      </c>
      <c r="C22" s="7">
        <v>960.62</v>
      </c>
      <c r="D22" s="7">
        <v>914.52</v>
      </c>
      <c r="E22" s="7">
        <v>931.34</v>
      </c>
      <c r="F22" s="7">
        <v>756.64</v>
      </c>
      <c r="G22" s="5"/>
      <c r="H22" s="5"/>
      <c r="I22" s="5"/>
      <c r="J22" s="5"/>
      <c r="K22" s="5"/>
    </row>
    <row r="23" spans="1:11" x14ac:dyDescent="0.3">
      <c r="A23" s="6" t="s">
        <v>48</v>
      </c>
      <c r="B23" s="7">
        <v>330.14</v>
      </c>
      <c r="C23" s="7">
        <v>123.98</v>
      </c>
      <c r="D23" s="7">
        <v>157.05000000000001</v>
      </c>
      <c r="E23" s="7">
        <v>187.75</v>
      </c>
      <c r="F23" s="7">
        <v>170.22</v>
      </c>
      <c r="G23" s="5"/>
      <c r="H23" s="5"/>
      <c r="I23" s="5"/>
      <c r="J23" s="5"/>
      <c r="K23" s="5"/>
    </row>
    <row r="24" spans="1:11" x14ac:dyDescent="0.3">
      <c r="A24" s="6" t="s">
        <v>49</v>
      </c>
      <c r="B24" s="7">
        <v>81.09</v>
      </c>
      <c r="C24" s="7">
        <v>64.39</v>
      </c>
      <c r="D24" s="7">
        <v>54.38</v>
      </c>
      <c r="E24" s="7">
        <v>268.13</v>
      </c>
      <c r="F24" s="7">
        <v>203.04</v>
      </c>
      <c r="G24" s="5"/>
      <c r="H24" s="5"/>
      <c r="I24" s="5"/>
      <c r="J24" s="5"/>
      <c r="K24" s="5"/>
    </row>
    <row r="25" spans="1:11" x14ac:dyDescent="0.3">
      <c r="A25" s="8" t="s">
        <v>50</v>
      </c>
      <c r="B25" s="9">
        <v>1518.27</v>
      </c>
      <c r="C25" s="9">
        <v>1234.48</v>
      </c>
      <c r="D25" s="9">
        <v>1208.99</v>
      </c>
      <c r="E25" s="9">
        <v>1473.73</v>
      </c>
      <c r="F25" s="9">
        <v>1259.03</v>
      </c>
      <c r="G25" s="5"/>
      <c r="H25" s="5"/>
      <c r="I25" s="5"/>
      <c r="J25" s="5"/>
      <c r="K25" s="5"/>
    </row>
    <row r="26" spans="1:11" ht="28.8" x14ac:dyDescent="0.3">
      <c r="A26" s="8" t="s">
        <v>51</v>
      </c>
      <c r="B26" s="9">
        <v>5578.78</v>
      </c>
      <c r="C26" s="9">
        <v>5812.7</v>
      </c>
      <c r="D26" s="9">
        <v>5217.0200000000004</v>
      </c>
      <c r="E26" s="9">
        <v>4455.01</v>
      </c>
      <c r="F26" s="9">
        <v>3688.36</v>
      </c>
      <c r="G26" s="5"/>
      <c r="H26" s="5"/>
      <c r="I26" s="5"/>
      <c r="J26" s="5"/>
      <c r="K26" s="5"/>
    </row>
    <row r="27" spans="1:11" x14ac:dyDescent="0.3">
      <c r="A27" s="45" t="s">
        <v>52</v>
      </c>
      <c r="B27" s="45"/>
      <c r="C27" s="10"/>
      <c r="D27" s="10"/>
      <c r="E27" s="10"/>
      <c r="F27" s="10"/>
      <c r="G27" s="5"/>
      <c r="H27" s="5"/>
      <c r="I27" s="5"/>
      <c r="J27" s="5"/>
      <c r="K27" s="5"/>
    </row>
    <row r="28" spans="1:11" x14ac:dyDescent="0.3">
      <c r="A28" s="45" t="s">
        <v>53</v>
      </c>
      <c r="B28" s="45"/>
      <c r="C28" s="10"/>
      <c r="D28" s="10"/>
      <c r="E28" s="10"/>
      <c r="F28" s="10"/>
      <c r="G28" s="5"/>
      <c r="H28" s="5"/>
      <c r="I28" s="5"/>
      <c r="J28" s="5"/>
      <c r="K28" s="5"/>
    </row>
    <row r="29" spans="1:11" x14ac:dyDescent="0.3">
      <c r="A29" s="6" t="s">
        <v>54</v>
      </c>
      <c r="B29" s="7">
        <v>971.88</v>
      </c>
      <c r="C29" s="7">
        <v>971.34</v>
      </c>
      <c r="D29" s="7">
        <v>929.18</v>
      </c>
      <c r="E29" s="7">
        <v>673.49</v>
      </c>
      <c r="F29" s="7">
        <v>662.43</v>
      </c>
      <c r="G29" s="5"/>
      <c r="H29" s="5"/>
      <c r="I29" s="5"/>
      <c r="J29" s="5"/>
      <c r="K29" s="5"/>
    </row>
    <row r="30" spans="1:11" x14ac:dyDescent="0.3">
      <c r="A30" s="6" t="s">
        <v>55</v>
      </c>
      <c r="B30" s="7">
        <v>15.37</v>
      </c>
      <c r="C30" s="7">
        <v>8.7799999999999994</v>
      </c>
      <c r="D30" s="7">
        <v>12.8</v>
      </c>
      <c r="E30" s="7">
        <v>17.04</v>
      </c>
      <c r="F30" s="7">
        <v>20.09</v>
      </c>
      <c r="G30" s="5"/>
      <c r="H30" s="5"/>
      <c r="I30" s="5"/>
      <c r="J30" s="5"/>
      <c r="K30" s="5"/>
    </row>
    <row r="31" spans="1:11" x14ac:dyDescent="0.3">
      <c r="A31" s="6" t="s">
        <v>56</v>
      </c>
      <c r="B31" s="7">
        <v>21.69</v>
      </c>
      <c r="C31" s="7">
        <v>26.82</v>
      </c>
      <c r="D31" s="7">
        <v>28.25</v>
      </c>
      <c r="E31" s="7">
        <v>24.96</v>
      </c>
      <c r="F31" s="7">
        <v>12.22</v>
      </c>
      <c r="G31" s="5"/>
      <c r="H31" s="5"/>
      <c r="I31" s="5"/>
      <c r="J31" s="5"/>
      <c r="K31" s="5"/>
    </row>
    <row r="32" spans="1:11" x14ac:dyDescent="0.3">
      <c r="A32" s="6" t="s">
        <v>57</v>
      </c>
      <c r="B32" s="7">
        <v>49.37</v>
      </c>
      <c r="C32" s="7">
        <v>50.36</v>
      </c>
      <c r="D32" s="7">
        <v>51.35</v>
      </c>
      <c r="E32" s="7">
        <v>0</v>
      </c>
      <c r="F32" s="7">
        <v>0</v>
      </c>
      <c r="G32" s="5"/>
      <c r="H32" s="5"/>
      <c r="I32" s="5"/>
      <c r="J32" s="5"/>
      <c r="K32" s="5"/>
    </row>
    <row r="33" spans="1:11" x14ac:dyDescent="0.3">
      <c r="A33" s="8" t="s">
        <v>58</v>
      </c>
      <c r="B33" s="9">
        <v>1058.31</v>
      </c>
      <c r="C33" s="9">
        <v>1057.3</v>
      </c>
      <c r="D33" s="9">
        <v>1021.58</v>
      </c>
      <c r="E33" s="13">
        <v>715.49</v>
      </c>
      <c r="F33" s="13">
        <v>694.74</v>
      </c>
      <c r="G33" s="5"/>
      <c r="H33" s="5"/>
      <c r="I33" s="5"/>
      <c r="J33" s="5"/>
      <c r="K33" s="5"/>
    </row>
    <row r="34" spans="1:11" x14ac:dyDescent="0.3">
      <c r="A34" s="6" t="s">
        <v>59</v>
      </c>
      <c r="B34" s="11">
        <v>2236.7399999999998</v>
      </c>
      <c r="C34" s="11">
        <v>2719.69</v>
      </c>
      <c r="D34" s="11">
        <v>2319.0300000000002</v>
      </c>
      <c r="E34" s="11">
        <v>1763.39</v>
      </c>
      <c r="F34" s="11">
        <v>1407</v>
      </c>
      <c r="G34" s="5"/>
      <c r="H34" s="5"/>
      <c r="I34" s="5"/>
      <c r="J34" s="5"/>
      <c r="K34" s="5"/>
    </row>
    <row r="35" spans="1:11" ht="28.8" x14ac:dyDescent="0.3">
      <c r="A35" s="6" t="s">
        <v>60</v>
      </c>
      <c r="B35" s="7">
        <v>13.14</v>
      </c>
      <c r="C35" s="7">
        <v>9.61</v>
      </c>
      <c r="D35" s="7">
        <v>8.92</v>
      </c>
      <c r="E35" s="7">
        <v>23.66</v>
      </c>
      <c r="F35" s="7">
        <v>12.3</v>
      </c>
      <c r="G35" s="5"/>
      <c r="H35" s="5"/>
      <c r="I35" s="5"/>
      <c r="J35" s="5"/>
      <c r="K35" s="5"/>
    </row>
    <row r="36" spans="1:11" ht="28.8" x14ac:dyDescent="0.3">
      <c r="A36" s="6" t="s">
        <v>61</v>
      </c>
      <c r="B36" s="7">
        <v>146.24</v>
      </c>
      <c r="C36" s="7">
        <v>67.260000000000005</v>
      </c>
      <c r="D36" s="7">
        <v>81.88</v>
      </c>
      <c r="E36" s="7">
        <v>0.02</v>
      </c>
      <c r="F36" s="7">
        <v>2</v>
      </c>
      <c r="G36" s="5"/>
      <c r="H36" s="5"/>
      <c r="I36" s="5"/>
      <c r="J36" s="5"/>
      <c r="K36" s="5"/>
    </row>
    <row r="37" spans="1:11" ht="28.8" x14ac:dyDescent="0.3">
      <c r="A37" s="8" t="s">
        <v>62</v>
      </c>
      <c r="B37" s="9">
        <v>3454.43</v>
      </c>
      <c r="C37" s="9">
        <v>3853.86</v>
      </c>
      <c r="D37" s="9">
        <v>3431.41</v>
      </c>
      <c r="E37" s="9">
        <v>2502.56</v>
      </c>
      <c r="F37" s="9">
        <v>2116.04</v>
      </c>
      <c r="G37" s="5"/>
      <c r="H37" s="5"/>
      <c r="I37" s="5"/>
      <c r="J37" s="5"/>
      <c r="K37" s="5"/>
    </row>
    <row r="38" spans="1:11" x14ac:dyDescent="0.3">
      <c r="A38" s="45" t="s">
        <v>63</v>
      </c>
      <c r="B38" s="45"/>
      <c r="C38" s="10"/>
      <c r="D38" s="10"/>
      <c r="E38" s="10"/>
      <c r="F38" s="10"/>
      <c r="G38" s="5"/>
      <c r="H38" s="5"/>
      <c r="I38" s="5"/>
      <c r="J38" s="5"/>
      <c r="K38" s="5"/>
    </row>
    <row r="39" spans="1:11" x14ac:dyDescent="0.3">
      <c r="A39" s="6" t="s">
        <v>64</v>
      </c>
      <c r="B39" s="7">
        <v>725.4</v>
      </c>
      <c r="C39" s="7">
        <v>713.39</v>
      </c>
      <c r="D39" s="7">
        <v>735.12</v>
      </c>
      <c r="E39" s="7">
        <v>661.48</v>
      </c>
      <c r="F39" s="7">
        <v>371.17</v>
      </c>
      <c r="G39" s="5"/>
      <c r="H39" s="5"/>
      <c r="I39" s="5"/>
      <c r="J39" s="5"/>
      <c r="K39" s="5"/>
    </row>
    <row r="40" spans="1:11" x14ac:dyDescent="0.3">
      <c r="A40" s="6" t="s">
        <v>65</v>
      </c>
      <c r="B40" s="7">
        <v>732.9</v>
      </c>
      <c r="C40" s="7">
        <v>704.79</v>
      </c>
      <c r="D40" s="7">
        <v>599.27</v>
      </c>
      <c r="E40" s="7">
        <v>615.55999999999995</v>
      </c>
      <c r="F40" s="7">
        <v>550.6</v>
      </c>
      <c r="G40" s="5"/>
      <c r="H40" s="5"/>
      <c r="I40" s="5"/>
      <c r="J40" s="5"/>
      <c r="K40" s="5"/>
    </row>
    <row r="41" spans="1:11" x14ac:dyDescent="0.3">
      <c r="A41" s="6" t="s">
        <v>66</v>
      </c>
      <c r="B41" s="7">
        <v>431.46</v>
      </c>
      <c r="C41" s="7">
        <v>321.33999999999997</v>
      </c>
      <c r="D41" s="7">
        <v>333.25</v>
      </c>
      <c r="E41" s="7">
        <v>420.69</v>
      </c>
      <c r="F41" s="7">
        <v>338.79</v>
      </c>
      <c r="G41" s="5"/>
      <c r="H41" s="5"/>
      <c r="I41" s="5"/>
      <c r="J41" s="5"/>
      <c r="K41" s="5"/>
    </row>
    <row r="42" spans="1:11" ht="28.8" x14ac:dyDescent="0.3">
      <c r="A42" s="6" t="s">
        <v>67</v>
      </c>
      <c r="B42" s="7">
        <v>124.71</v>
      </c>
      <c r="C42" s="7">
        <v>87.02</v>
      </c>
      <c r="D42" s="7">
        <v>26.16</v>
      </c>
      <c r="E42" s="7">
        <v>54.16</v>
      </c>
      <c r="F42" s="7">
        <v>123.94</v>
      </c>
      <c r="G42" s="5"/>
      <c r="H42" s="5"/>
      <c r="I42" s="5"/>
      <c r="J42" s="5"/>
      <c r="K42" s="5"/>
    </row>
    <row r="43" spans="1:11" ht="28.8" x14ac:dyDescent="0.3">
      <c r="A43" s="6" t="s">
        <v>68</v>
      </c>
      <c r="B43" s="7">
        <v>4.5599999999999996</v>
      </c>
      <c r="C43" s="7">
        <v>1.41</v>
      </c>
      <c r="D43" s="7">
        <v>3.35</v>
      </c>
      <c r="E43" s="7">
        <v>123.91</v>
      </c>
      <c r="F43" s="7">
        <v>114.08</v>
      </c>
      <c r="G43" s="5"/>
      <c r="H43" s="5"/>
      <c r="I43" s="5"/>
      <c r="J43" s="5"/>
      <c r="K43" s="5"/>
    </row>
    <row r="44" spans="1:11" x14ac:dyDescent="0.3">
      <c r="A44" s="6" t="s">
        <v>69</v>
      </c>
      <c r="B44" s="7">
        <v>105.32</v>
      </c>
      <c r="C44" s="7">
        <v>130.88999999999999</v>
      </c>
      <c r="D44" s="7">
        <v>88.46</v>
      </c>
      <c r="E44" s="7">
        <v>76.650000000000006</v>
      </c>
      <c r="F44" s="7">
        <v>73.739999999999995</v>
      </c>
      <c r="G44" s="5"/>
      <c r="H44" s="5"/>
      <c r="I44" s="5"/>
      <c r="J44" s="5"/>
      <c r="K44" s="5"/>
    </row>
    <row r="45" spans="1:11" x14ac:dyDescent="0.3">
      <c r="A45" s="8" t="s">
        <v>70</v>
      </c>
      <c r="B45" s="9">
        <v>2124.35</v>
      </c>
      <c r="C45" s="9">
        <v>1958.84</v>
      </c>
      <c r="D45" s="9">
        <v>1785.61</v>
      </c>
      <c r="E45" s="9">
        <v>1952.45</v>
      </c>
      <c r="F45" s="9">
        <v>1572.32</v>
      </c>
      <c r="G45" s="5"/>
      <c r="H45" s="5"/>
      <c r="I45" s="5"/>
      <c r="J45" s="5"/>
      <c r="K45" s="5"/>
    </row>
    <row r="46" spans="1:11" x14ac:dyDescent="0.3">
      <c r="A46" s="8" t="s">
        <v>71</v>
      </c>
      <c r="B46" s="9">
        <v>5578.78</v>
      </c>
      <c r="C46" s="9">
        <v>5812.7</v>
      </c>
      <c r="D46" s="9">
        <v>5217.0200000000004</v>
      </c>
      <c r="E46" s="9">
        <v>4455.01</v>
      </c>
      <c r="F46" s="9">
        <v>3688.36</v>
      </c>
      <c r="G46" s="5"/>
      <c r="H46" s="5"/>
      <c r="I46" s="5"/>
      <c r="J46" s="5"/>
      <c r="K46" s="5"/>
    </row>
  </sheetData>
  <mergeCells count="9">
    <mergeCell ref="A27:B27"/>
    <mergeCell ref="A28:B28"/>
    <mergeCell ref="A38:B38"/>
    <mergeCell ref="A3:K3"/>
    <mergeCell ref="A5:K5"/>
    <mergeCell ref="A6:B6"/>
    <mergeCell ref="A7:B7"/>
    <mergeCell ref="A14:B14"/>
    <mergeCell ref="A20:B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>
      <selection activeCell="B2" sqref="B2:F2"/>
    </sheetView>
  </sheetViews>
  <sheetFormatPr defaultRowHeight="14.4" x14ac:dyDescent="0.3"/>
  <cols>
    <col min="1" max="1" width="21.109375" customWidth="1"/>
  </cols>
  <sheetData>
    <row r="1" spans="1:11" ht="72" x14ac:dyDescent="0.3">
      <c r="A1" s="1" t="s">
        <v>72</v>
      </c>
      <c r="B1" s="2" t="s">
        <v>1</v>
      </c>
    </row>
    <row r="2" spans="1:11" x14ac:dyDescent="0.3">
      <c r="A2" s="14"/>
      <c r="B2" s="20">
        <v>44986</v>
      </c>
      <c r="C2" s="20">
        <v>44621</v>
      </c>
      <c r="D2" s="20">
        <v>44256</v>
      </c>
      <c r="E2" s="20">
        <v>43891</v>
      </c>
      <c r="F2" s="20">
        <v>43525</v>
      </c>
      <c r="G2" s="5"/>
      <c r="H2" s="5"/>
      <c r="I2" s="5"/>
      <c r="J2" s="5"/>
      <c r="K2" s="5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16"/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5"/>
      <c r="H4" s="5"/>
      <c r="I4" s="5"/>
      <c r="J4" s="5"/>
      <c r="K4" s="5"/>
    </row>
    <row r="5" spans="1:1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3">
      <c r="A6" s="48" t="s">
        <v>78</v>
      </c>
      <c r="B6" s="48"/>
      <c r="C6" s="15"/>
      <c r="D6" s="15"/>
      <c r="E6" s="15"/>
      <c r="F6" s="15"/>
      <c r="G6" s="5"/>
      <c r="H6" s="5"/>
      <c r="I6" s="5"/>
      <c r="J6" s="5"/>
      <c r="K6" s="5"/>
    </row>
    <row r="7" spans="1:11" x14ac:dyDescent="0.3">
      <c r="A7" s="16" t="s">
        <v>34</v>
      </c>
      <c r="B7" s="17">
        <v>88.78</v>
      </c>
      <c r="C7" s="17">
        <v>88.78</v>
      </c>
      <c r="D7" s="17">
        <v>88.78</v>
      </c>
      <c r="E7" s="17">
        <v>88.78</v>
      </c>
      <c r="F7" s="17">
        <v>88.78</v>
      </c>
      <c r="G7" s="5"/>
      <c r="H7" s="5"/>
      <c r="I7" s="5"/>
      <c r="J7" s="5"/>
      <c r="K7" s="5"/>
    </row>
    <row r="8" spans="1:11" x14ac:dyDescent="0.3">
      <c r="A8" s="16" t="s">
        <v>33</v>
      </c>
      <c r="B8" s="17">
        <v>88.78</v>
      </c>
      <c r="C8" s="17">
        <v>88.78</v>
      </c>
      <c r="D8" s="17">
        <v>88.78</v>
      </c>
      <c r="E8" s="17">
        <v>88.78</v>
      </c>
      <c r="F8" s="17">
        <v>88.78</v>
      </c>
      <c r="G8" s="5"/>
      <c r="H8" s="5"/>
      <c r="I8" s="5"/>
      <c r="J8" s="5"/>
      <c r="K8" s="5"/>
    </row>
    <row r="9" spans="1:11" x14ac:dyDescent="0.3">
      <c r="A9" s="16" t="s">
        <v>79</v>
      </c>
      <c r="B9" s="18">
        <v>6092.94</v>
      </c>
      <c r="C9" s="18">
        <v>5105.21</v>
      </c>
      <c r="D9" s="18">
        <v>4223.2299999999996</v>
      </c>
      <c r="E9" s="18">
        <v>3425.82</v>
      </c>
      <c r="F9" s="18">
        <v>3003.23</v>
      </c>
      <c r="G9" s="5"/>
      <c r="H9" s="5"/>
      <c r="I9" s="5"/>
      <c r="J9" s="5"/>
      <c r="K9" s="5"/>
    </row>
    <row r="10" spans="1:11" x14ac:dyDescent="0.3">
      <c r="A10" s="14" t="s">
        <v>80</v>
      </c>
      <c r="B10" s="19">
        <v>6181.72</v>
      </c>
      <c r="C10" s="19">
        <v>5193.99</v>
      </c>
      <c r="D10" s="19">
        <v>4312.01</v>
      </c>
      <c r="E10" s="19">
        <v>3514.6</v>
      </c>
      <c r="F10" s="19">
        <v>3092.01</v>
      </c>
      <c r="G10" s="5"/>
      <c r="H10" s="5"/>
      <c r="I10" s="5"/>
      <c r="J10" s="5"/>
      <c r="K10" s="5"/>
    </row>
    <row r="11" spans="1:11" x14ac:dyDescent="0.3">
      <c r="A11" s="16" t="s">
        <v>81</v>
      </c>
      <c r="B11" s="18">
        <v>2287.63</v>
      </c>
      <c r="C11" s="17">
        <v>717.52</v>
      </c>
      <c r="D11" s="18">
        <v>1066.49</v>
      </c>
      <c r="E11" s="17">
        <v>113.05</v>
      </c>
      <c r="F11" s="17">
        <v>99.79</v>
      </c>
      <c r="G11" s="5"/>
      <c r="H11" s="5"/>
      <c r="I11" s="5"/>
      <c r="J11" s="5"/>
      <c r="K11" s="5"/>
    </row>
    <row r="12" spans="1:11" x14ac:dyDescent="0.3">
      <c r="A12" s="16" t="s">
        <v>82</v>
      </c>
      <c r="B12" s="17">
        <v>0</v>
      </c>
      <c r="C12" s="17">
        <v>886.34</v>
      </c>
      <c r="D12" s="17">
        <v>800.6</v>
      </c>
      <c r="E12" s="17">
        <v>0</v>
      </c>
      <c r="F12" s="17">
        <v>0</v>
      </c>
      <c r="G12" s="5"/>
      <c r="H12" s="5"/>
      <c r="I12" s="5"/>
      <c r="J12" s="5"/>
      <c r="K12" s="5"/>
    </row>
    <row r="13" spans="1:11" x14ac:dyDescent="0.3">
      <c r="A13" s="14" t="s">
        <v>83</v>
      </c>
      <c r="B13" s="19">
        <v>2287.63</v>
      </c>
      <c r="C13" s="19">
        <v>1603.86</v>
      </c>
      <c r="D13" s="19">
        <v>1867.09</v>
      </c>
      <c r="E13" s="15">
        <v>113.05</v>
      </c>
      <c r="F13" s="15">
        <v>99.79</v>
      </c>
      <c r="G13" s="5"/>
      <c r="H13" s="5"/>
      <c r="I13" s="5"/>
      <c r="J13" s="5"/>
      <c r="K13" s="5"/>
    </row>
    <row r="14" spans="1:11" x14ac:dyDescent="0.3">
      <c r="A14" s="14" t="s">
        <v>84</v>
      </c>
      <c r="B14" s="19">
        <v>8469.35</v>
      </c>
      <c r="C14" s="19">
        <v>6797.85</v>
      </c>
      <c r="D14" s="19">
        <v>6179.1</v>
      </c>
      <c r="E14" s="19">
        <v>3627.65</v>
      </c>
      <c r="F14" s="19">
        <v>3191.8</v>
      </c>
      <c r="G14" s="5"/>
      <c r="H14" s="5"/>
      <c r="I14" s="5"/>
      <c r="J14" s="5"/>
      <c r="K14" s="5"/>
    </row>
    <row r="15" spans="1:11" x14ac:dyDescent="0.3">
      <c r="A15" s="14"/>
      <c r="B15" s="15" t="s">
        <v>73</v>
      </c>
      <c r="C15" s="15" t="s">
        <v>74</v>
      </c>
      <c r="D15" s="15" t="s">
        <v>75</v>
      </c>
      <c r="E15" s="15" t="s">
        <v>76</v>
      </c>
      <c r="F15" s="15" t="s">
        <v>77</v>
      </c>
      <c r="G15" s="5"/>
      <c r="H15" s="5"/>
      <c r="I15" s="5"/>
      <c r="J15" s="5"/>
      <c r="K15" s="5"/>
    </row>
    <row r="16" spans="1:11" x14ac:dyDescent="0.3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x14ac:dyDescent="0.3">
      <c r="A17" s="16"/>
      <c r="B17" s="17" t="s">
        <v>2</v>
      </c>
      <c r="C17" s="17" t="s">
        <v>2</v>
      </c>
      <c r="D17" s="17" t="s">
        <v>2</v>
      </c>
      <c r="E17" s="17" t="s">
        <v>2</v>
      </c>
      <c r="F17" s="17" t="s">
        <v>2</v>
      </c>
      <c r="G17" s="5"/>
      <c r="H17" s="5"/>
      <c r="I17" s="5"/>
      <c r="J17" s="5"/>
      <c r="K17" s="5"/>
    </row>
    <row r="18" spans="1:11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x14ac:dyDescent="0.3">
      <c r="A19" s="48" t="s">
        <v>85</v>
      </c>
      <c r="B19" s="48"/>
      <c r="C19" s="15"/>
      <c r="D19" s="15"/>
      <c r="E19" s="15"/>
      <c r="F19" s="15"/>
      <c r="G19" s="5"/>
      <c r="H19" s="5"/>
      <c r="I19" s="5"/>
      <c r="J19" s="5"/>
      <c r="K19" s="5"/>
    </row>
    <row r="20" spans="1:11" x14ac:dyDescent="0.3">
      <c r="A20" s="16" t="s">
        <v>86</v>
      </c>
      <c r="B20" s="18">
        <v>1349.11</v>
      </c>
      <c r="C20" s="18">
        <v>1150.04</v>
      </c>
      <c r="D20" s="17">
        <v>810.3</v>
      </c>
      <c r="E20" s="18">
        <v>1340.06</v>
      </c>
      <c r="F20" s="18">
        <v>1193.57</v>
      </c>
      <c r="G20" s="5"/>
      <c r="H20" s="5"/>
      <c r="I20" s="5"/>
      <c r="J20" s="5"/>
      <c r="K20" s="5"/>
    </row>
    <row r="21" spans="1:11" ht="28.8" x14ac:dyDescent="0.3">
      <c r="A21" s="16" t="s">
        <v>87</v>
      </c>
      <c r="B21" s="17">
        <v>279.76</v>
      </c>
      <c r="C21" s="17">
        <v>176.19</v>
      </c>
      <c r="D21" s="17">
        <v>102.99</v>
      </c>
      <c r="E21" s="17">
        <v>571.46</v>
      </c>
      <c r="F21" s="17">
        <v>510.34</v>
      </c>
      <c r="G21" s="5"/>
      <c r="H21" s="5"/>
      <c r="I21" s="5"/>
      <c r="J21" s="5"/>
      <c r="K21" s="5"/>
    </row>
    <row r="22" spans="1:11" x14ac:dyDescent="0.3">
      <c r="A22" s="14" t="s">
        <v>88</v>
      </c>
      <c r="B22" s="19">
        <v>1069.3499999999999</v>
      </c>
      <c r="C22" s="15">
        <v>973.85</v>
      </c>
      <c r="D22" s="15">
        <v>707.31</v>
      </c>
      <c r="E22" s="15">
        <v>768.6</v>
      </c>
      <c r="F22" s="15">
        <v>683.23</v>
      </c>
      <c r="G22" s="5"/>
      <c r="H22" s="5"/>
      <c r="I22" s="5"/>
      <c r="J22" s="5"/>
      <c r="K22" s="5"/>
    </row>
    <row r="23" spans="1:11" x14ac:dyDescent="0.3">
      <c r="A23" s="16" t="s">
        <v>89</v>
      </c>
      <c r="B23" s="17">
        <v>25.63</v>
      </c>
      <c r="C23" s="17">
        <v>41.17</v>
      </c>
      <c r="D23" s="17">
        <v>147.83000000000001</v>
      </c>
      <c r="E23" s="17">
        <v>0</v>
      </c>
      <c r="F23" s="17">
        <v>54.93</v>
      </c>
      <c r="G23" s="5"/>
      <c r="H23" s="5"/>
      <c r="I23" s="5"/>
      <c r="J23" s="5"/>
      <c r="K23" s="5"/>
    </row>
    <row r="24" spans="1:11" x14ac:dyDescent="0.3">
      <c r="A24" s="14" t="s">
        <v>90</v>
      </c>
      <c r="B24" s="15">
        <v>875.92</v>
      </c>
      <c r="C24" s="15">
        <v>733.75</v>
      </c>
      <c r="D24" s="15">
        <v>886.13</v>
      </c>
      <c r="E24" s="15">
        <v>73.98</v>
      </c>
      <c r="F24" s="15">
        <v>32.630000000000003</v>
      </c>
      <c r="G24" s="5"/>
      <c r="H24" s="5"/>
      <c r="I24" s="5"/>
      <c r="J24" s="5"/>
      <c r="K24" s="5"/>
    </row>
    <row r="25" spans="1:11" x14ac:dyDescent="0.3">
      <c r="A25" s="16" t="s">
        <v>65</v>
      </c>
      <c r="B25" s="18">
        <v>6719.18</v>
      </c>
      <c r="C25" s="18">
        <v>5749.2</v>
      </c>
      <c r="D25" s="18">
        <v>4806.49</v>
      </c>
      <c r="E25" s="18">
        <v>4442.24</v>
      </c>
      <c r="F25" s="18">
        <v>4047.43</v>
      </c>
      <c r="G25" s="5"/>
      <c r="H25" s="5"/>
      <c r="I25" s="5"/>
      <c r="J25" s="5"/>
      <c r="K25" s="5"/>
    </row>
    <row r="26" spans="1:11" x14ac:dyDescent="0.3">
      <c r="A26" s="16" t="s">
        <v>91</v>
      </c>
      <c r="B26" s="17">
        <v>358.23</v>
      </c>
      <c r="C26" s="17">
        <v>192.99</v>
      </c>
      <c r="D26" s="17">
        <v>115.36</v>
      </c>
      <c r="E26" s="17">
        <v>195.13</v>
      </c>
      <c r="F26" s="17">
        <v>187.35</v>
      </c>
      <c r="G26" s="5"/>
      <c r="H26" s="5"/>
      <c r="I26" s="5"/>
      <c r="J26" s="5"/>
      <c r="K26" s="5"/>
    </row>
    <row r="27" spans="1:11" x14ac:dyDescent="0.3">
      <c r="A27" s="16" t="s">
        <v>92</v>
      </c>
      <c r="B27" s="18">
        <v>1001</v>
      </c>
      <c r="C27" s="17">
        <v>612.28</v>
      </c>
      <c r="D27" s="17">
        <v>772.74</v>
      </c>
      <c r="E27" s="17">
        <v>111.66</v>
      </c>
      <c r="F27" s="17">
        <v>210.2</v>
      </c>
      <c r="G27" s="5"/>
      <c r="H27" s="5"/>
      <c r="I27" s="5"/>
      <c r="J27" s="5"/>
      <c r="K27" s="5"/>
    </row>
    <row r="28" spans="1:11" x14ac:dyDescent="0.3">
      <c r="A28" s="16" t="s">
        <v>70</v>
      </c>
      <c r="B28" s="18">
        <v>8078.41</v>
      </c>
      <c r="C28" s="18">
        <v>6554.47</v>
      </c>
      <c r="D28" s="18">
        <v>5694.59</v>
      </c>
      <c r="E28" s="18">
        <v>4749.03</v>
      </c>
      <c r="F28" s="18">
        <v>4444.9799999999996</v>
      </c>
      <c r="G28" s="5"/>
      <c r="H28" s="5"/>
      <c r="I28" s="5"/>
      <c r="J28" s="5"/>
      <c r="K28" s="5"/>
    </row>
    <row r="29" spans="1:11" x14ac:dyDescent="0.3">
      <c r="A29" s="16" t="s">
        <v>93</v>
      </c>
      <c r="B29" s="18">
        <v>1420.51</v>
      </c>
      <c r="C29" s="18">
        <v>1093.17</v>
      </c>
      <c r="D29" s="17">
        <v>881.67</v>
      </c>
      <c r="E29" s="17">
        <v>678.87</v>
      </c>
      <c r="F29" s="17">
        <v>656.47</v>
      </c>
      <c r="G29" s="5"/>
      <c r="H29" s="5"/>
      <c r="I29" s="5"/>
      <c r="J29" s="5"/>
      <c r="K29" s="5"/>
    </row>
    <row r="30" spans="1:11" ht="28.8" x14ac:dyDescent="0.3">
      <c r="A30" s="16" t="s">
        <v>94</v>
      </c>
      <c r="B30" s="18">
        <v>9498.92</v>
      </c>
      <c r="C30" s="18">
        <v>7647.64</v>
      </c>
      <c r="D30" s="18">
        <v>6576.26</v>
      </c>
      <c r="E30" s="18">
        <v>5427.9</v>
      </c>
      <c r="F30" s="18">
        <v>5101.45</v>
      </c>
      <c r="G30" s="5"/>
      <c r="H30" s="5"/>
      <c r="I30" s="5"/>
      <c r="J30" s="5"/>
      <c r="K30" s="5"/>
    </row>
    <row r="31" spans="1:11" x14ac:dyDescent="0.3">
      <c r="A31" s="16" t="s">
        <v>95</v>
      </c>
      <c r="B31" s="18">
        <v>2823.28</v>
      </c>
      <c r="C31" s="18">
        <v>2473.37</v>
      </c>
      <c r="D31" s="18">
        <v>2011.02</v>
      </c>
      <c r="E31" s="18">
        <v>2558.4499999999998</v>
      </c>
      <c r="F31" s="18">
        <v>2248.2600000000002</v>
      </c>
      <c r="G31" s="5"/>
      <c r="H31" s="5"/>
      <c r="I31" s="5"/>
      <c r="J31" s="5"/>
      <c r="K31" s="5"/>
    </row>
    <row r="32" spans="1:11" x14ac:dyDescent="0.3">
      <c r="A32" s="16" t="s">
        <v>96</v>
      </c>
      <c r="B32" s="17">
        <v>177.19</v>
      </c>
      <c r="C32" s="17">
        <v>125.19</v>
      </c>
      <c r="D32" s="17">
        <v>127.41</v>
      </c>
      <c r="E32" s="17">
        <v>190.43</v>
      </c>
      <c r="F32" s="17">
        <v>432.18</v>
      </c>
      <c r="G32" s="5"/>
      <c r="H32" s="5"/>
      <c r="I32" s="5"/>
      <c r="J32" s="5"/>
      <c r="K32" s="5"/>
    </row>
    <row r="33" spans="1:11" x14ac:dyDescent="0.3">
      <c r="A33" s="16" t="s">
        <v>97</v>
      </c>
      <c r="B33" s="18">
        <v>3000.47</v>
      </c>
      <c r="C33" s="18">
        <v>2598.56</v>
      </c>
      <c r="D33" s="18">
        <v>2138.4299999999998</v>
      </c>
      <c r="E33" s="18">
        <v>2748.88</v>
      </c>
      <c r="F33" s="18">
        <v>2680.44</v>
      </c>
      <c r="G33" s="5"/>
      <c r="H33" s="5"/>
      <c r="I33" s="5"/>
      <c r="J33" s="5"/>
      <c r="K33" s="5"/>
    </row>
    <row r="34" spans="1:11" x14ac:dyDescent="0.3">
      <c r="A34" s="14" t="s">
        <v>98</v>
      </c>
      <c r="B34" s="19">
        <v>6498.45</v>
      </c>
      <c r="C34" s="19">
        <v>5049.08</v>
      </c>
      <c r="D34" s="19">
        <v>4437.83</v>
      </c>
      <c r="E34" s="19">
        <v>2679.02</v>
      </c>
      <c r="F34" s="19">
        <v>2421.0100000000002</v>
      </c>
      <c r="G34" s="5"/>
      <c r="H34" s="5"/>
      <c r="I34" s="5"/>
      <c r="J34" s="5"/>
      <c r="K34" s="5"/>
    </row>
    <row r="35" spans="1:11" x14ac:dyDescent="0.3">
      <c r="A35" s="14" t="s">
        <v>71</v>
      </c>
      <c r="B35" s="19">
        <v>8469.35</v>
      </c>
      <c r="C35" s="19">
        <v>6797.85</v>
      </c>
      <c r="D35" s="19">
        <v>6179.1</v>
      </c>
      <c r="E35" s="19">
        <v>3521.6</v>
      </c>
      <c r="F35" s="19">
        <v>3191.8</v>
      </c>
      <c r="G35" s="5"/>
      <c r="H35" s="5"/>
      <c r="I35" s="5"/>
      <c r="J35" s="5"/>
      <c r="K35" s="5"/>
    </row>
    <row r="36" spans="1:11" ht="15" thickBot="1" x14ac:dyDescent="0.3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</sheetData>
  <mergeCells count="7">
    <mergeCell ref="A36:K36"/>
    <mergeCell ref="A3:K3"/>
    <mergeCell ref="A5:K5"/>
    <mergeCell ref="A6:B6"/>
    <mergeCell ref="A16:K16"/>
    <mergeCell ref="A18:K18"/>
    <mergeCell ref="A19:B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workbookViewId="0">
      <selection activeCell="B2" sqref="B2:F2"/>
    </sheetView>
  </sheetViews>
  <sheetFormatPr defaultRowHeight="14.4" x14ac:dyDescent="0.3"/>
  <cols>
    <col min="1" max="1" width="20.5546875" customWidth="1"/>
    <col min="2" max="6" width="8.88671875" bestFit="1" customWidth="1"/>
  </cols>
  <sheetData>
    <row r="1" spans="1:11" ht="72" x14ac:dyDescent="0.3">
      <c r="A1" s="1" t="s">
        <v>99</v>
      </c>
      <c r="B1" s="2" t="s">
        <v>1</v>
      </c>
    </row>
    <row r="2" spans="1:11" x14ac:dyDescent="0.3">
      <c r="A2" s="14"/>
      <c r="B2" s="20">
        <v>44986</v>
      </c>
      <c r="C2" s="20">
        <v>44621</v>
      </c>
      <c r="D2" s="20">
        <v>44256</v>
      </c>
      <c r="E2" s="20">
        <v>43891</v>
      </c>
      <c r="F2" s="20">
        <v>43525</v>
      </c>
      <c r="G2" s="5"/>
      <c r="H2" s="5"/>
      <c r="I2" s="5"/>
      <c r="J2" s="5"/>
      <c r="K2" s="5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16"/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5"/>
      <c r="H4" s="5"/>
      <c r="I4" s="5"/>
      <c r="J4" s="5"/>
      <c r="K4" s="5"/>
    </row>
    <row r="5" spans="1:1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3">
      <c r="A6" s="48" t="s">
        <v>3</v>
      </c>
      <c r="B6" s="48"/>
      <c r="C6" s="15"/>
      <c r="D6" s="15"/>
      <c r="E6" s="15"/>
      <c r="F6" s="15"/>
      <c r="G6" s="5"/>
      <c r="H6" s="5"/>
      <c r="I6" s="5"/>
      <c r="J6" s="5"/>
      <c r="K6" s="5"/>
    </row>
    <row r="7" spans="1:11" ht="28.8" x14ac:dyDescent="0.3">
      <c r="A7" s="14" t="s">
        <v>4</v>
      </c>
      <c r="B7" s="19">
        <v>18885.34</v>
      </c>
      <c r="C7" s="19">
        <v>15483.45</v>
      </c>
      <c r="D7" s="19">
        <v>12925.68</v>
      </c>
      <c r="E7" s="19">
        <v>11208.11</v>
      </c>
      <c r="F7" s="19">
        <v>11824.54</v>
      </c>
      <c r="G7" s="5"/>
      <c r="H7" s="5"/>
      <c r="I7" s="5"/>
      <c r="J7" s="5"/>
      <c r="K7" s="5"/>
    </row>
    <row r="8" spans="1:11" ht="28.8" x14ac:dyDescent="0.3">
      <c r="A8" s="16" t="s">
        <v>5</v>
      </c>
      <c r="B8" s="17">
        <v>0</v>
      </c>
      <c r="C8" s="17">
        <v>34.549999999999997</v>
      </c>
      <c r="D8" s="17">
        <v>102.35</v>
      </c>
      <c r="E8" s="17">
        <v>31.21</v>
      </c>
      <c r="F8" s="17">
        <v>33.5</v>
      </c>
      <c r="G8" s="5"/>
      <c r="H8" s="5"/>
      <c r="I8" s="5"/>
      <c r="J8" s="5"/>
      <c r="K8" s="5"/>
    </row>
    <row r="9" spans="1:11" ht="28.8" x14ac:dyDescent="0.3">
      <c r="A9" s="14" t="s">
        <v>6</v>
      </c>
      <c r="B9" s="19">
        <v>18885.34</v>
      </c>
      <c r="C9" s="19">
        <v>15448.9</v>
      </c>
      <c r="D9" s="19">
        <v>12823.33</v>
      </c>
      <c r="E9" s="19">
        <v>11176.9</v>
      </c>
      <c r="F9" s="19">
        <v>11791.04</v>
      </c>
      <c r="G9" s="5"/>
      <c r="H9" s="5"/>
      <c r="I9" s="5"/>
      <c r="J9" s="5"/>
      <c r="K9" s="5"/>
    </row>
    <row r="10" spans="1:11" ht="28.8" x14ac:dyDescent="0.3">
      <c r="A10" s="16" t="s">
        <v>7</v>
      </c>
      <c r="B10" s="17">
        <v>184.63</v>
      </c>
      <c r="C10" s="17">
        <v>172.4</v>
      </c>
      <c r="D10" s="17">
        <v>73.19</v>
      </c>
      <c r="E10" s="17">
        <v>87.63</v>
      </c>
      <c r="F10" s="17">
        <v>112.17</v>
      </c>
      <c r="G10" s="5"/>
      <c r="H10" s="5"/>
      <c r="I10" s="5"/>
      <c r="J10" s="5"/>
      <c r="K10" s="5"/>
    </row>
    <row r="11" spans="1:11" ht="28.8" x14ac:dyDescent="0.3">
      <c r="A11" s="14" t="s">
        <v>8</v>
      </c>
      <c r="B11" s="19">
        <v>19069.97</v>
      </c>
      <c r="C11" s="19">
        <v>15621.3</v>
      </c>
      <c r="D11" s="19">
        <v>12896.52</v>
      </c>
      <c r="E11" s="19">
        <v>11264.53</v>
      </c>
      <c r="F11" s="19">
        <v>11903.21</v>
      </c>
      <c r="G11" s="5"/>
      <c r="H11" s="5"/>
      <c r="I11" s="5"/>
      <c r="J11" s="5"/>
      <c r="K11" s="5"/>
    </row>
    <row r="12" spans="1:11" x14ac:dyDescent="0.3">
      <c r="A12" s="16" t="s">
        <v>9</v>
      </c>
      <c r="B12" s="17">
        <v>178.5</v>
      </c>
      <c r="C12" s="17">
        <v>86.4</v>
      </c>
      <c r="D12" s="17">
        <v>64.77</v>
      </c>
      <c r="E12" s="17">
        <v>64.36</v>
      </c>
      <c r="F12" s="17">
        <v>70.58</v>
      </c>
      <c r="G12" s="5"/>
      <c r="H12" s="5"/>
      <c r="I12" s="5"/>
      <c r="J12" s="5"/>
      <c r="K12" s="5"/>
    </row>
    <row r="13" spans="1:11" x14ac:dyDescent="0.3">
      <c r="A13" s="8" t="s">
        <v>10</v>
      </c>
      <c r="B13" s="9">
        <v>19248.47</v>
      </c>
      <c r="C13" s="9">
        <v>15707.7</v>
      </c>
      <c r="D13" s="9">
        <v>12961.29</v>
      </c>
      <c r="E13" s="9">
        <v>11328.89</v>
      </c>
      <c r="F13" s="9">
        <v>11973.79</v>
      </c>
      <c r="G13" s="5"/>
      <c r="H13" s="5"/>
      <c r="I13" s="5"/>
      <c r="J13" s="5"/>
      <c r="K13" s="5"/>
    </row>
    <row r="14" spans="1:11" x14ac:dyDescent="0.3">
      <c r="A14" s="48" t="s">
        <v>11</v>
      </c>
      <c r="B14" s="48"/>
      <c r="C14" s="15"/>
      <c r="D14" s="15"/>
      <c r="E14" s="15"/>
      <c r="F14" s="15"/>
      <c r="G14" s="5"/>
      <c r="H14" s="5"/>
      <c r="I14" s="5"/>
      <c r="J14" s="5"/>
      <c r="K14" s="5"/>
    </row>
    <row r="15" spans="1:11" ht="28.8" x14ac:dyDescent="0.3">
      <c r="A15" s="16" t="s">
        <v>12</v>
      </c>
      <c r="B15" s="18">
        <v>11822.04</v>
      </c>
      <c r="C15" s="18">
        <v>10240.209999999999</v>
      </c>
      <c r="D15" s="18">
        <v>8449.3799999999992</v>
      </c>
      <c r="E15" s="18">
        <v>7423.95</v>
      </c>
      <c r="F15" s="18">
        <v>7833.99</v>
      </c>
      <c r="G15" s="5"/>
      <c r="H15" s="5"/>
      <c r="I15" s="5"/>
      <c r="J15" s="5"/>
      <c r="K15" s="5"/>
    </row>
    <row r="16" spans="1:11" ht="28.8" x14ac:dyDescent="0.3">
      <c r="A16" s="16" t="s">
        <v>13</v>
      </c>
      <c r="B16" s="18">
        <v>2828.92</v>
      </c>
      <c r="C16" s="18">
        <v>2076.91</v>
      </c>
      <c r="D16" s="18">
        <v>1127.8699999999999</v>
      </c>
      <c r="E16" s="17">
        <v>956.23</v>
      </c>
      <c r="F16" s="18">
        <v>1123.94</v>
      </c>
      <c r="G16" s="5"/>
      <c r="H16" s="5"/>
      <c r="I16" s="5"/>
      <c r="J16" s="5"/>
      <c r="K16" s="5"/>
    </row>
    <row r="17" spans="1:11" ht="43.2" x14ac:dyDescent="0.3">
      <c r="A17" s="16" t="s">
        <v>14</v>
      </c>
      <c r="B17" s="17">
        <v>-663.78</v>
      </c>
      <c r="C17" s="17">
        <v>-931.39</v>
      </c>
      <c r="D17" s="17">
        <v>-288.47000000000003</v>
      </c>
      <c r="E17" s="17">
        <v>-191.39</v>
      </c>
      <c r="F17" s="17">
        <v>-204.32</v>
      </c>
      <c r="G17" s="5"/>
      <c r="H17" s="5"/>
      <c r="I17" s="5"/>
      <c r="J17" s="5"/>
      <c r="K17" s="5"/>
    </row>
    <row r="18" spans="1:11" ht="28.8" x14ac:dyDescent="0.3">
      <c r="A18" s="16" t="s">
        <v>15</v>
      </c>
      <c r="B18" s="17">
        <v>878.79</v>
      </c>
      <c r="C18" s="17">
        <v>762.26</v>
      </c>
      <c r="D18" s="17">
        <v>695.54</v>
      </c>
      <c r="E18" s="17">
        <v>681.18</v>
      </c>
      <c r="F18" s="17">
        <v>625.65</v>
      </c>
      <c r="G18" s="5"/>
      <c r="H18" s="5"/>
      <c r="I18" s="5"/>
      <c r="J18" s="5"/>
      <c r="K18" s="5"/>
    </row>
    <row r="19" spans="1:11" x14ac:dyDescent="0.3">
      <c r="A19" s="16" t="s">
        <v>16</v>
      </c>
      <c r="B19" s="17">
        <v>44.45</v>
      </c>
      <c r="C19" s="17">
        <v>47.68</v>
      </c>
      <c r="D19" s="17">
        <v>37.130000000000003</v>
      </c>
      <c r="E19" s="17">
        <v>42.28</v>
      </c>
      <c r="F19" s="17">
        <v>80.66</v>
      </c>
      <c r="G19" s="5"/>
      <c r="H19" s="5"/>
      <c r="I19" s="5"/>
      <c r="J19" s="5"/>
      <c r="K19" s="5"/>
    </row>
    <row r="20" spans="1:11" ht="28.8" x14ac:dyDescent="0.3">
      <c r="A20" s="16" t="s">
        <v>17</v>
      </c>
      <c r="B20" s="17">
        <v>138.88999999999999</v>
      </c>
      <c r="C20" s="17">
        <v>109.67</v>
      </c>
      <c r="D20" s="17">
        <v>93.23</v>
      </c>
      <c r="E20" s="17">
        <v>96.91</v>
      </c>
      <c r="F20" s="17">
        <v>87.39</v>
      </c>
      <c r="G20" s="5"/>
      <c r="H20" s="5"/>
      <c r="I20" s="5"/>
      <c r="J20" s="5"/>
      <c r="K20" s="5"/>
    </row>
    <row r="21" spans="1:11" x14ac:dyDescent="0.3">
      <c r="A21" s="16" t="s">
        <v>18</v>
      </c>
      <c r="B21" s="18">
        <v>2201.79</v>
      </c>
      <c r="C21" s="18">
        <v>1739.99</v>
      </c>
      <c r="D21" s="18">
        <v>1716.82</v>
      </c>
      <c r="E21" s="18">
        <v>1449.07</v>
      </c>
      <c r="F21" s="18">
        <v>1370.59</v>
      </c>
      <c r="G21" s="5"/>
      <c r="H21" s="5"/>
      <c r="I21" s="5"/>
      <c r="J21" s="5"/>
      <c r="K21" s="5"/>
    </row>
    <row r="22" spans="1:11" x14ac:dyDescent="0.3">
      <c r="A22" s="8" t="s">
        <v>19</v>
      </c>
      <c r="B22" s="9">
        <v>17251.099999999999</v>
      </c>
      <c r="C22" s="9">
        <v>14045.33</v>
      </c>
      <c r="D22" s="9">
        <v>11831.5</v>
      </c>
      <c r="E22" s="9">
        <v>10458.23</v>
      </c>
      <c r="F22" s="9">
        <v>10917.9</v>
      </c>
      <c r="G22" s="5"/>
      <c r="H22" s="5"/>
      <c r="I22" s="5"/>
      <c r="J22" s="5"/>
      <c r="K22" s="5"/>
    </row>
    <row r="23" spans="1:11" x14ac:dyDescent="0.3">
      <c r="A23" s="14"/>
      <c r="B23" s="20">
        <v>43525</v>
      </c>
      <c r="C23" s="20">
        <v>43160</v>
      </c>
      <c r="D23" s="20">
        <v>42795</v>
      </c>
      <c r="E23" s="20">
        <v>42430</v>
      </c>
      <c r="F23" s="20">
        <v>42064</v>
      </c>
      <c r="G23" s="5"/>
      <c r="H23" s="5"/>
      <c r="I23" s="5"/>
      <c r="J23" s="5"/>
      <c r="K23" s="5"/>
    </row>
    <row r="24" spans="1:1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x14ac:dyDescent="0.3">
      <c r="A25" s="16"/>
      <c r="B25" s="17" t="s">
        <v>2</v>
      </c>
      <c r="C25" s="17" t="s">
        <v>2</v>
      </c>
      <c r="D25" s="17" t="s">
        <v>2</v>
      </c>
      <c r="E25" s="17" t="s">
        <v>2</v>
      </c>
      <c r="F25" s="17" t="s">
        <v>2</v>
      </c>
      <c r="G25" s="5"/>
      <c r="H25" s="5"/>
      <c r="I25" s="5"/>
      <c r="J25" s="5"/>
      <c r="K25" s="5"/>
    </row>
    <row r="26" spans="1:1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57.6" x14ac:dyDescent="0.3">
      <c r="A27" s="8" t="s">
        <v>20</v>
      </c>
      <c r="B27" s="9">
        <v>1997.37</v>
      </c>
      <c r="C27" s="9">
        <v>1662.37</v>
      </c>
      <c r="D27" s="9">
        <v>1129.79</v>
      </c>
      <c r="E27" s="13">
        <v>870.66</v>
      </c>
      <c r="F27" s="9">
        <v>1055.8900000000001</v>
      </c>
      <c r="G27" s="5"/>
      <c r="H27" s="5"/>
      <c r="I27" s="5"/>
      <c r="J27" s="5"/>
      <c r="K27" s="5"/>
    </row>
    <row r="28" spans="1:11" x14ac:dyDescent="0.3">
      <c r="A28" s="16" t="s">
        <v>21</v>
      </c>
      <c r="B28" s="17">
        <v>-70</v>
      </c>
      <c r="C28" s="17">
        <v>-91.65</v>
      </c>
      <c r="D28" s="17">
        <v>-96.37</v>
      </c>
      <c r="E28" s="17">
        <v>0</v>
      </c>
      <c r="F28" s="17">
        <v>0</v>
      </c>
      <c r="G28" s="5"/>
      <c r="H28" s="5"/>
      <c r="I28" s="5"/>
      <c r="J28" s="5"/>
      <c r="K28" s="5"/>
    </row>
    <row r="29" spans="1:11" x14ac:dyDescent="0.3">
      <c r="A29" s="14" t="s">
        <v>22</v>
      </c>
      <c r="B29" s="19">
        <v>1927.37</v>
      </c>
      <c r="C29" s="19">
        <v>1570.72</v>
      </c>
      <c r="D29" s="19">
        <v>1033.42</v>
      </c>
      <c r="E29" s="15">
        <v>870.66</v>
      </c>
      <c r="F29" s="19">
        <v>1055.8900000000001</v>
      </c>
      <c r="G29" s="5"/>
      <c r="H29" s="5"/>
      <c r="I29" s="5"/>
      <c r="J29" s="5"/>
      <c r="K29" s="5"/>
    </row>
    <row r="30" spans="1:11" ht="34.049999999999997" customHeight="1" x14ac:dyDescent="0.3">
      <c r="A30" s="48" t="s">
        <v>23</v>
      </c>
      <c r="B30" s="48"/>
      <c r="C30" s="15"/>
      <c r="D30" s="15"/>
      <c r="E30" s="15"/>
      <c r="F30" s="15"/>
      <c r="G30" s="5"/>
      <c r="H30" s="5"/>
      <c r="I30" s="5"/>
      <c r="J30" s="5"/>
      <c r="K30" s="5"/>
    </row>
    <row r="31" spans="1:11" x14ac:dyDescent="0.3">
      <c r="A31" s="16" t="s">
        <v>24</v>
      </c>
      <c r="B31" s="17">
        <v>602.01</v>
      </c>
      <c r="C31" s="17">
        <v>446.43</v>
      </c>
      <c r="D31" s="17">
        <v>300</v>
      </c>
      <c r="E31" s="17">
        <v>185.7</v>
      </c>
      <c r="F31" s="17">
        <v>241</v>
      </c>
      <c r="G31" s="5"/>
      <c r="H31" s="5"/>
      <c r="I31" s="5"/>
      <c r="J31" s="5"/>
      <c r="K31" s="5"/>
    </row>
    <row r="32" spans="1:11" ht="28.8" x14ac:dyDescent="0.3">
      <c r="A32" s="16" t="s">
        <v>100</v>
      </c>
      <c r="B32" s="17">
        <v>0</v>
      </c>
      <c r="C32" s="17">
        <v>0</v>
      </c>
      <c r="D32" s="17">
        <v>0</v>
      </c>
      <c r="E32" s="17">
        <v>16.63</v>
      </c>
      <c r="F32" s="17">
        <v>0</v>
      </c>
      <c r="G32" s="5"/>
      <c r="H32" s="5"/>
      <c r="I32" s="5"/>
      <c r="J32" s="5"/>
      <c r="K32" s="5"/>
    </row>
    <row r="33" spans="1:11" x14ac:dyDescent="0.3">
      <c r="A33" s="16" t="s">
        <v>25</v>
      </c>
      <c r="B33" s="17">
        <v>-49</v>
      </c>
      <c r="C33" s="17">
        <v>-38.58</v>
      </c>
      <c r="D33" s="17">
        <v>-28.44</v>
      </c>
      <c r="E33" s="17">
        <v>-4.26</v>
      </c>
      <c r="F33" s="17">
        <v>-8.18</v>
      </c>
      <c r="G33" s="5"/>
      <c r="H33" s="5"/>
      <c r="I33" s="5"/>
      <c r="J33" s="5"/>
      <c r="K33" s="5"/>
    </row>
    <row r="34" spans="1:11" x14ac:dyDescent="0.3">
      <c r="A34" s="14" t="s">
        <v>26</v>
      </c>
      <c r="B34" s="15">
        <v>553.01</v>
      </c>
      <c r="C34" s="15">
        <v>407.85</v>
      </c>
      <c r="D34" s="15">
        <v>271.56</v>
      </c>
      <c r="E34" s="15">
        <v>164.81</v>
      </c>
      <c r="F34" s="15">
        <v>232.82</v>
      </c>
      <c r="G34" s="5"/>
      <c r="H34" s="5"/>
      <c r="I34" s="5"/>
      <c r="J34" s="5"/>
      <c r="K34" s="5"/>
    </row>
    <row r="35" spans="1:11" ht="43.2" x14ac:dyDescent="0.3">
      <c r="A35" s="14" t="s">
        <v>27</v>
      </c>
      <c r="B35" s="19">
        <v>1374.36</v>
      </c>
      <c r="C35" s="19">
        <v>1162.8699999999999</v>
      </c>
      <c r="D35" s="15">
        <v>761.86</v>
      </c>
      <c r="E35" s="15">
        <v>705.85</v>
      </c>
      <c r="F35" s="15">
        <v>823.07</v>
      </c>
      <c r="G35" s="5"/>
      <c r="H35" s="5"/>
      <c r="I35" s="5"/>
      <c r="J35" s="5"/>
      <c r="K35" s="5"/>
    </row>
    <row r="36" spans="1:11" ht="28.8" x14ac:dyDescent="0.3">
      <c r="A36" s="14" t="s">
        <v>28</v>
      </c>
      <c r="B36" s="19">
        <v>1374.36</v>
      </c>
      <c r="C36" s="19">
        <v>1162.8699999999999</v>
      </c>
      <c r="D36" s="15">
        <v>761.86</v>
      </c>
      <c r="E36" s="15">
        <v>705.85</v>
      </c>
      <c r="F36" s="15">
        <v>823.07</v>
      </c>
    </row>
    <row r="37" spans="1:11" ht="28.8" x14ac:dyDescent="0.3">
      <c r="A37" s="8" t="s">
        <v>29</v>
      </c>
      <c r="B37" s="9">
        <v>1374.36</v>
      </c>
      <c r="C37" s="9">
        <v>1162.8699999999999</v>
      </c>
      <c r="D37" s="13">
        <v>761.86</v>
      </c>
      <c r="E37" s="13">
        <v>705.85</v>
      </c>
      <c r="F37" s="13">
        <v>823.07</v>
      </c>
    </row>
    <row r="38" spans="1:11" x14ac:dyDescent="0.3">
      <c r="A38" s="14"/>
      <c r="B38" s="20"/>
      <c r="C38" s="20"/>
      <c r="D38" s="20"/>
      <c r="E38" s="20"/>
      <c r="F38" s="20"/>
    </row>
  </sheetData>
  <mergeCells count="7">
    <mergeCell ref="A30:B30"/>
    <mergeCell ref="A3:K3"/>
    <mergeCell ref="A5:K5"/>
    <mergeCell ref="A6:B6"/>
    <mergeCell ref="A14:B14"/>
    <mergeCell ref="A24:K24"/>
    <mergeCell ref="A26:K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B2" sqref="B2:F2"/>
    </sheetView>
  </sheetViews>
  <sheetFormatPr defaultRowHeight="14.4" x14ac:dyDescent="0.3"/>
  <cols>
    <col min="1" max="1" width="22.77734375" customWidth="1"/>
    <col min="2" max="6" width="10.44140625" bestFit="1" customWidth="1"/>
  </cols>
  <sheetData>
    <row r="1" spans="1:11" ht="57.6" x14ac:dyDescent="0.3">
      <c r="A1" s="1" t="s">
        <v>112</v>
      </c>
      <c r="B1" s="2" t="s">
        <v>1</v>
      </c>
    </row>
    <row r="2" spans="1:11" x14ac:dyDescent="0.3">
      <c r="A2" s="14"/>
      <c r="B2" s="20">
        <v>44986</v>
      </c>
      <c r="C2" s="20">
        <v>44621</v>
      </c>
      <c r="D2" s="20">
        <v>44256</v>
      </c>
      <c r="E2" s="20">
        <v>43891</v>
      </c>
      <c r="F2" s="20">
        <v>43525</v>
      </c>
      <c r="G2" s="5"/>
      <c r="H2" s="5"/>
      <c r="I2" s="5"/>
      <c r="J2" s="5"/>
      <c r="K2" s="5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16"/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5"/>
      <c r="H4" s="5"/>
      <c r="I4" s="5"/>
      <c r="J4" s="5"/>
      <c r="K4" s="5"/>
    </row>
    <row r="5" spans="1:1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3">
      <c r="A6" s="48" t="s">
        <v>113</v>
      </c>
      <c r="B6" s="48"/>
      <c r="C6" s="15"/>
      <c r="D6" s="15"/>
      <c r="E6" s="15"/>
      <c r="F6" s="15"/>
      <c r="G6" s="5"/>
      <c r="H6" s="5"/>
      <c r="I6" s="5"/>
      <c r="J6" s="5"/>
      <c r="K6" s="5"/>
    </row>
    <row r="7" spans="1:11" x14ac:dyDescent="0.3">
      <c r="A7" s="16" t="s">
        <v>34</v>
      </c>
      <c r="B7" s="17">
        <v>463.01</v>
      </c>
      <c r="C7" s="17">
        <v>460.59</v>
      </c>
      <c r="D7" s="17">
        <v>456.49</v>
      </c>
      <c r="E7" s="17">
        <v>420.53</v>
      </c>
      <c r="F7" s="17">
        <v>417.74</v>
      </c>
      <c r="G7" s="5"/>
      <c r="H7" s="5"/>
      <c r="I7" s="5"/>
      <c r="J7" s="5"/>
      <c r="K7" s="5"/>
    </row>
    <row r="8" spans="1:11" x14ac:dyDescent="0.3">
      <c r="A8" s="16" t="s">
        <v>33</v>
      </c>
      <c r="B8" s="17">
        <v>463.01</v>
      </c>
      <c r="C8" s="17">
        <v>460.59</v>
      </c>
      <c r="D8" s="17">
        <v>456.49</v>
      </c>
      <c r="E8" s="17">
        <v>420.53</v>
      </c>
      <c r="F8" s="17">
        <v>417.74</v>
      </c>
      <c r="G8" s="5"/>
      <c r="H8" s="5"/>
      <c r="I8" s="5"/>
      <c r="J8" s="5"/>
      <c r="K8" s="5"/>
    </row>
    <row r="9" spans="1:11" x14ac:dyDescent="0.3">
      <c r="A9" s="16" t="s">
        <v>79</v>
      </c>
      <c r="B9" s="18">
        <v>26441.19</v>
      </c>
      <c r="C9" s="18">
        <v>25297.69</v>
      </c>
      <c r="D9" s="18">
        <v>21597.57</v>
      </c>
      <c r="E9" s="18">
        <v>13366.07</v>
      </c>
      <c r="F9" s="18">
        <v>11262.25</v>
      </c>
      <c r="G9" s="5"/>
      <c r="H9" s="5"/>
      <c r="I9" s="5"/>
      <c r="J9" s="5"/>
      <c r="K9" s="5"/>
    </row>
    <row r="10" spans="1:11" x14ac:dyDescent="0.3">
      <c r="A10" s="14" t="s">
        <v>114</v>
      </c>
      <c r="B10" s="19">
        <v>26904.2</v>
      </c>
      <c r="C10" s="19">
        <v>25758.28</v>
      </c>
      <c r="D10" s="19">
        <v>22054.06</v>
      </c>
      <c r="E10" s="19">
        <v>13786.6</v>
      </c>
      <c r="F10" s="19">
        <v>11679.99</v>
      </c>
      <c r="G10" s="5"/>
      <c r="H10" s="5"/>
      <c r="I10" s="5"/>
      <c r="J10" s="5"/>
      <c r="K10" s="5"/>
    </row>
    <row r="11" spans="1:11" x14ac:dyDescent="0.3">
      <c r="A11" s="16" t="s">
        <v>115</v>
      </c>
      <c r="B11" s="18">
        <v>227610.18</v>
      </c>
      <c r="C11" s="18">
        <v>200738.15</v>
      </c>
      <c r="D11" s="18">
        <v>142873.85999999999</v>
      </c>
      <c r="E11" s="18">
        <v>111719.53</v>
      </c>
      <c r="F11" s="18">
        <v>91175.85</v>
      </c>
      <c r="G11" s="5"/>
      <c r="H11" s="5"/>
      <c r="I11" s="5"/>
      <c r="J11" s="5"/>
      <c r="K11" s="5"/>
    </row>
    <row r="12" spans="1:11" x14ac:dyDescent="0.3">
      <c r="A12" s="16" t="s">
        <v>116</v>
      </c>
      <c r="B12" s="18">
        <v>108424.11</v>
      </c>
      <c r="C12" s="18">
        <v>74893.58</v>
      </c>
      <c r="D12" s="18">
        <v>38606.67</v>
      </c>
      <c r="E12" s="18">
        <v>31658.98</v>
      </c>
      <c r="F12" s="18">
        <v>26220.400000000001</v>
      </c>
      <c r="G12" s="5"/>
      <c r="H12" s="5"/>
      <c r="I12" s="5"/>
      <c r="J12" s="5"/>
      <c r="K12" s="5"/>
    </row>
    <row r="13" spans="1:11" x14ac:dyDescent="0.3">
      <c r="A13" s="14" t="s">
        <v>83</v>
      </c>
      <c r="B13" s="19">
        <v>336034.29</v>
      </c>
      <c r="C13" s="19">
        <v>275631.73</v>
      </c>
      <c r="D13" s="19">
        <v>181480.53</v>
      </c>
      <c r="E13" s="19">
        <v>143378.51</v>
      </c>
      <c r="F13" s="19">
        <v>117396.25</v>
      </c>
      <c r="G13" s="5"/>
      <c r="H13" s="5"/>
      <c r="I13" s="5"/>
      <c r="J13" s="5"/>
      <c r="K13" s="5"/>
    </row>
    <row r="14" spans="1:11" ht="28.8" x14ac:dyDescent="0.3">
      <c r="A14" s="16" t="s">
        <v>117</v>
      </c>
      <c r="B14" s="18">
        <v>17887.68</v>
      </c>
      <c r="C14" s="18">
        <v>11055.6</v>
      </c>
      <c r="D14" s="18">
        <v>11525.33</v>
      </c>
      <c r="E14" s="18">
        <v>8098.3</v>
      </c>
      <c r="F14" s="18">
        <v>7094.18</v>
      </c>
      <c r="G14" s="5"/>
      <c r="H14" s="5"/>
      <c r="I14" s="5"/>
      <c r="J14" s="5"/>
      <c r="K14" s="5"/>
    </row>
    <row r="15" spans="1:11" x14ac:dyDescent="0.3">
      <c r="A15" s="14" t="s">
        <v>84</v>
      </c>
      <c r="B15" s="19">
        <v>380826.17</v>
      </c>
      <c r="C15" s="19">
        <v>312445.61</v>
      </c>
      <c r="D15" s="19">
        <v>215059.92</v>
      </c>
      <c r="E15" s="19">
        <v>165263.41</v>
      </c>
      <c r="F15" s="19">
        <v>136170.42000000001</v>
      </c>
      <c r="G15" s="5"/>
      <c r="H15" s="5"/>
      <c r="I15" s="5"/>
      <c r="J15" s="5"/>
      <c r="K15" s="5"/>
    </row>
    <row r="16" spans="1:11" x14ac:dyDescent="0.3">
      <c r="A16" s="14"/>
      <c r="B16" s="15" t="s">
        <v>73</v>
      </c>
      <c r="C16" s="15" t="s">
        <v>74</v>
      </c>
      <c r="D16" s="15" t="s">
        <v>75</v>
      </c>
      <c r="E16" s="15" t="s">
        <v>76</v>
      </c>
      <c r="F16" s="15" t="s">
        <v>77</v>
      </c>
      <c r="G16" s="5"/>
      <c r="H16" s="5"/>
      <c r="I16" s="5"/>
      <c r="J16" s="5"/>
      <c r="K16" s="5"/>
    </row>
    <row r="17" spans="1:11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3">
      <c r="A18" s="16"/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5"/>
      <c r="H18" s="5"/>
      <c r="I18" s="5"/>
      <c r="J18" s="5"/>
      <c r="K18" s="5"/>
    </row>
    <row r="19" spans="1:11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3">
      <c r="A20" s="48" t="s">
        <v>118</v>
      </c>
      <c r="B20" s="48"/>
      <c r="C20" s="15"/>
      <c r="D20" s="15"/>
      <c r="E20" s="15"/>
      <c r="F20" s="15"/>
      <c r="G20" s="5"/>
      <c r="H20" s="5"/>
      <c r="I20" s="5"/>
      <c r="J20" s="5"/>
      <c r="K20" s="5"/>
    </row>
    <row r="21" spans="1:11" x14ac:dyDescent="0.3">
      <c r="A21" s="16" t="s">
        <v>119</v>
      </c>
      <c r="B21" s="18">
        <v>10797.74</v>
      </c>
      <c r="C21" s="18">
        <v>11425.75</v>
      </c>
      <c r="D21" s="18">
        <v>6952.07</v>
      </c>
      <c r="E21" s="18">
        <v>5776.16</v>
      </c>
      <c r="F21" s="18">
        <v>5240.6499999999996</v>
      </c>
      <c r="G21" s="5"/>
      <c r="H21" s="5"/>
      <c r="I21" s="5"/>
      <c r="J21" s="5"/>
      <c r="K21" s="5"/>
    </row>
    <row r="22" spans="1:11" ht="28.8" x14ac:dyDescent="0.3">
      <c r="A22" s="16" t="s">
        <v>120</v>
      </c>
      <c r="B22" s="18">
        <v>16091.77</v>
      </c>
      <c r="C22" s="18">
        <v>13308.62</v>
      </c>
      <c r="D22" s="18">
        <v>12597.37</v>
      </c>
      <c r="E22" s="18">
        <v>2442.2600000000002</v>
      </c>
      <c r="F22" s="18">
        <v>2316.5</v>
      </c>
      <c r="G22" s="5"/>
      <c r="H22" s="5"/>
      <c r="I22" s="5"/>
      <c r="J22" s="5"/>
      <c r="K22" s="5"/>
    </row>
    <row r="23" spans="1:11" x14ac:dyDescent="0.3">
      <c r="A23" s="14" t="s">
        <v>121</v>
      </c>
      <c r="B23" s="19">
        <v>241499.6</v>
      </c>
      <c r="C23" s="19">
        <v>203533.86</v>
      </c>
      <c r="D23" s="19">
        <v>132262.68</v>
      </c>
      <c r="E23" s="19">
        <v>98209.93</v>
      </c>
      <c r="F23" s="19">
        <v>75549.820000000007</v>
      </c>
      <c r="G23" s="5"/>
      <c r="H23" s="5"/>
      <c r="I23" s="5"/>
      <c r="J23" s="5"/>
      <c r="K23" s="5"/>
    </row>
    <row r="24" spans="1:11" x14ac:dyDescent="0.3">
      <c r="A24" s="14" t="s">
        <v>90</v>
      </c>
      <c r="B24" s="19">
        <v>89522.03</v>
      </c>
      <c r="C24" s="19">
        <v>68398.94</v>
      </c>
      <c r="D24" s="19">
        <v>50031.8</v>
      </c>
      <c r="E24" s="19">
        <v>48838.47</v>
      </c>
      <c r="F24" s="19">
        <v>46605.24</v>
      </c>
      <c r="G24" s="5"/>
      <c r="H24" s="5"/>
      <c r="I24" s="5"/>
      <c r="J24" s="5"/>
      <c r="K24" s="5"/>
    </row>
    <row r="25" spans="1:11" x14ac:dyDescent="0.3">
      <c r="A25" s="16" t="s">
        <v>86</v>
      </c>
      <c r="B25" s="17">
        <v>767.02</v>
      </c>
      <c r="C25" s="17">
        <v>760.83</v>
      </c>
      <c r="D25" s="17">
        <v>608.86</v>
      </c>
      <c r="E25" s="17">
        <v>411.95</v>
      </c>
      <c r="F25" s="17">
        <v>293.39999999999998</v>
      </c>
      <c r="G25" s="5"/>
      <c r="H25" s="5"/>
      <c r="I25" s="5"/>
      <c r="J25" s="5"/>
      <c r="K25" s="5"/>
    </row>
    <row r="26" spans="1:11" x14ac:dyDescent="0.3">
      <c r="A26" s="14" t="s">
        <v>88</v>
      </c>
      <c r="B26" s="15">
        <v>767.02</v>
      </c>
      <c r="C26" s="15">
        <v>760.83</v>
      </c>
      <c r="D26" s="15">
        <v>608.86</v>
      </c>
      <c r="E26" s="15">
        <v>411.95</v>
      </c>
      <c r="F26" s="15">
        <v>293.39999999999998</v>
      </c>
      <c r="G26" s="5"/>
      <c r="H26" s="5"/>
      <c r="I26" s="5"/>
      <c r="J26" s="5"/>
      <c r="K26" s="5"/>
    </row>
    <row r="27" spans="1:11" x14ac:dyDescent="0.3">
      <c r="A27" s="16" t="s">
        <v>122</v>
      </c>
      <c r="B27" s="17">
        <v>49.98</v>
      </c>
      <c r="C27" s="17">
        <v>71.56</v>
      </c>
      <c r="D27" s="17">
        <v>74.67</v>
      </c>
      <c r="E27" s="17">
        <v>58.77</v>
      </c>
      <c r="F27" s="17">
        <v>25.57</v>
      </c>
      <c r="G27" s="5"/>
      <c r="H27" s="5"/>
      <c r="I27" s="5"/>
      <c r="J27" s="5"/>
      <c r="K27" s="5"/>
    </row>
    <row r="28" spans="1:11" x14ac:dyDescent="0.3">
      <c r="A28" s="16" t="s">
        <v>57</v>
      </c>
      <c r="B28" s="18">
        <v>22098.02</v>
      </c>
      <c r="C28" s="18">
        <v>14946.04</v>
      </c>
      <c r="D28" s="18">
        <v>12532.46</v>
      </c>
      <c r="E28" s="18">
        <v>9525.8799999999992</v>
      </c>
      <c r="F28" s="18">
        <v>6139.24</v>
      </c>
      <c r="G28" s="5"/>
      <c r="H28" s="5"/>
      <c r="I28" s="5"/>
      <c r="J28" s="5"/>
      <c r="K28" s="5"/>
    </row>
    <row r="29" spans="1:11" x14ac:dyDescent="0.3">
      <c r="A29" s="14" t="s">
        <v>71</v>
      </c>
      <c r="B29" s="19">
        <v>380826.16</v>
      </c>
      <c r="C29" s="19">
        <v>312445.59999999998</v>
      </c>
      <c r="D29" s="19">
        <v>215059.91</v>
      </c>
      <c r="E29" s="19">
        <v>165263.42000000001</v>
      </c>
      <c r="F29" s="19">
        <v>136170.42000000001</v>
      </c>
      <c r="G29" s="5"/>
      <c r="H29" s="5"/>
      <c r="I29" s="5"/>
      <c r="J29" s="5"/>
      <c r="K29" s="5"/>
    </row>
  </sheetData>
  <mergeCells count="6">
    <mergeCell ref="A20:B20"/>
    <mergeCell ref="A3:K3"/>
    <mergeCell ref="A5:K5"/>
    <mergeCell ref="A6:B6"/>
    <mergeCell ref="A17:K17"/>
    <mergeCell ref="A19:K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activeCell="B2" sqref="B2:F2"/>
    </sheetView>
  </sheetViews>
  <sheetFormatPr defaultRowHeight="14.4" x14ac:dyDescent="0.3"/>
  <cols>
    <col min="1" max="1" width="22.88671875" customWidth="1"/>
    <col min="2" max="6" width="8.88671875" bestFit="1" customWidth="1"/>
  </cols>
  <sheetData>
    <row r="1" spans="1:11" ht="72" x14ac:dyDescent="0.3">
      <c r="A1" s="22" t="s">
        <v>123</v>
      </c>
      <c r="B1" s="23" t="s">
        <v>1</v>
      </c>
      <c r="C1" s="5"/>
      <c r="D1" s="5"/>
      <c r="E1" s="5"/>
      <c r="F1" s="5"/>
      <c r="G1" s="5"/>
      <c r="H1" s="5"/>
      <c r="I1" s="5"/>
      <c r="J1" s="5"/>
      <c r="K1" s="5"/>
    </row>
    <row r="2" spans="1:11" x14ac:dyDescent="0.3">
      <c r="A2" s="14"/>
      <c r="B2" s="20">
        <v>44986</v>
      </c>
      <c r="C2" s="20">
        <v>44621</v>
      </c>
      <c r="D2" s="20">
        <v>44256</v>
      </c>
      <c r="E2" s="20">
        <v>43891</v>
      </c>
      <c r="F2" s="20">
        <v>43525</v>
      </c>
      <c r="G2" s="5"/>
      <c r="H2" s="5"/>
      <c r="I2" s="5"/>
      <c r="J2" s="5"/>
      <c r="K2" s="5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A4" s="16"/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5"/>
      <c r="H4" s="5"/>
      <c r="I4" s="5"/>
      <c r="J4" s="5"/>
      <c r="K4" s="5"/>
    </row>
    <row r="5" spans="1:1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3">
      <c r="A6" s="48" t="s">
        <v>3</v>
      </c>
      <c r="B6" s="48"/>
      <c r="C6" s="15"/>
      <c r="D6" s="15"/>
      <c r="E6" s="15"/>
      <c r="F6" s="15"/>
      <c r="G6" s="5"/>
      <c r="H6" s="5"/>
      <c r="I6" s="5"/>
      <c r="J6" s="5"/>
      <c r="K6" s="5"/>
    </row>
    <row r="7" spans="1:11" ht="28.8" x14ac:dyDescent="0.3">
      <c r="A7" s="16" t="s">
        <v>124</v>
      </c>
      <c r="B7" s="18">
        <v>22922.639999999999</v>
      </c>
      <c r="C7" s="18">
        <v>15478.24</v>
      </c>
      <c r="D7" s="18">
        <v>12209.77</v>
      </c>
      <c r="E7" s="18">
        <v>9711.48</v>
      </c>
      <c r="F7" s="18">
        <v>8016.09</v>
      </c>
      <c r="G7" s="5"/>
      <c r="H7" s="5"/>
      <c r="I7" s="5"/>
      <c r="J7" s="5"/>
      <c r="K7" s="5"/>
    </row>
    <row r="8" spans="1:11" x14ac:dyDescent="0.3">
      <c r="A8" s="16" t="s">
        <v>125</v>
      </c>
      <c r="B8" s="18">
        <v>6048.42</v>
      </c>
      <c r="C8" s="18">
        <v>4102.53</v>
      </c>
      <c r="D8" s="18">
        <v>3796.84</v>
      </c>
      <c r="E8" s="18">
        <v>3508.21</v>
      </c>
      <c r="F8" s="18">
        <v>3510.63</v>
      </c>
      <c r="G8" s="5"/>
      <c r="H8" s="5"/>
      <c r="I8" s="5"/>
      <c r="J8" s="5"/>
      <c r="K8" s="5"/>
    </row>
    <row r="9" spans="1:11" ht="43.2" x14ac:dyDescent="0.3">
      <c r="A9" s="16" t="s">
        <v>126</v>
      </c>
      <c r="B9" s="17">
        <v>397.57</v>
      </c>
      <c r="C9" s="17">
        <v>516.07000000000005</v>
      </c>
      <c r="D9" s="17">
        <v>257.82</v>
      </c>
      <c r="E9" s="17">
        <v>112.54</v>
      </c>
      <c r="F9" s="17">
        <v>42.89</v>
      </c>
      <c r="G9" s="5"/>
      <c r="H9" s="5"/>
      <c r="I9" s="5"/>
      <c r="J9" s="5"/>
      <c r="K9" s="5"/>
    </row>
    <row r="10" spans="1:11" x14ac:dyDescent="0.3">
      <c r="A10" s="16" t="s">
        <v>127</v>
      </c>
      <c r="B10" s="17">
        <v>256.11</v>
      </c>
      <c r="C10" s="17">
        <v>170.58</v>
      </c>
      <c r="D10" s="17">
        <v>160.21</v>
      </c>
      <c r="E10" s="17">
        <v>201.21</v>
      </c>
      <c r="F10" s="17">
        <v>2.39</v>
      </c>
      <c r="G10" s="5"/>
      <c r="H10" s="5"/>
      <c r="I10" s="5"/>
      <c r="J10" s="5"/>
      <c r="K10" s="5"/>
    </row>
    <row r="11" spans="1:11" x14ac:dyDescent="0.3">
      <c r="A11" s="8" t="s">
        <v>128</v>
      </c>
      <c r="B11" s="9">
        <v>29624.75</v>
      </c>
      <c r="C11" s="9">
        <v>20267.419999999998</v>
      </c>
      <c r="D11" s="9">
        <v>16424.64</v>
      </c>
      <c r="E11" s="9">
        <v>13533.44</v>
      </c>
      <c r="F11" s="9">
        <v>11572.01</v>
      </c>
      <c r="G11" s="5"/>
      <c r="H11" s="5"/>
      <c r="I11" s="5"/>
      <c r="J11" s="5"/>
      <c r="K11" s="5"/>
    </row>
    <row r="12" spans="1:11" x14ac:dyDescent="0.3">
      <c r="A12" s="16" t="s">
        <v>9</v>
      </c>
      <c r="B12" s="18">
        <v>4590.1499999999996</v>
      </c>
      <c r="C12" s="18">
        <v>5223.83</v>
      </c>
      <c r="D12" s="18">
        <v>4156.76</v>
      </c>
      <c r="E12" s="18">
        <v>2712.15</v>
      </c>
      <c r="F12" s="18">
        <v>2046.46</v>
      </c>
      <c r="G12" s="5"/>
      <c r="H12" s="5"/>
      <c r="I12" s="5"/>
      <c r="J12" s="5"/>
      <c r="K12" s="5"/>
    </row>
    <row r="13" spans="1:11" x14ac:dyDescent="0.3">
      <c r="A13" s="8" t="s">
        <v>129</v>
      </c>
      <c r="B13" s="9">
        <v>34214.9</v>
      </c>
      <c r="C13" s="9">
        <v>25491.26</v>
      </c>
      <c r="D13" s="9">
        <v>20581.400000000001</v>
      </c>
      <c r="E13" s="9">
        <v>16245.59</v>
      </c>
      <c r="F13" s="9">
        <v>13618.46</v>
      </c>
      <c r="G13" s="5"/>
      <c r="H13" s="5"/>
      <c r="I13" s="5"/>
      <c r="J13" s="5"/>
      <c r="K13" s="5"/>
    </row>
    <row r="14" spans="1:11" x14ac:dyDescent="0.3">
      <c r="A14" s="48" t="s">
        <v>130</v>
      </c>
      <c r="B14" s="48"/>
      <c r="C14" s="15"/>
      <c r="D14" s="15"/>
      <c r="E14" s="15"/>
      <c r="F14" s="15"/>
      <c r="G14" s="5"/>
      <c r="H14" s="5"/>
      <c r="I14" s="5"/>
      <c r="J14" s="5"/>
      <c r="K14" s="5"/>
    </row>
    <row r="15" spans="1:11" x14ac:dyDescent="0.3">
      <c r="A15" s="16" t="s">
        <v>131</v>
      </c>
      <c r="B15" s="18">
        <v>19815.72</v>
      </c>
      <c r="C15" s="18">
        <v>12530.36</v>
      </c>
      <c r="D15" s="18">
        <v>10627.34</v>
      </c>
      <c r="E15" s="18">
        <v>8966.7199999999993</v>
      </c>
      <c r="F15" s="18">
        <v>8084.17</v>
      </c>
      <c r="G15" s="5"/>
      <c r="H15" s="5"/>
      <c r="I15" s="5"/>
      <c r="J15" s="5"/>
      <c r="K15" s="5"/>
    </row>
    <row r="16" spans="1:11" ht="28.8" x14ac:dyDescent="0.3">
      <c r="A16" s="16" t="s">
        <v>132</v>
      </c>
      <c r="B16" s="18">
        <v>2469.77</v>
      </c>
      <c r="C16" s="18">
        <v>2188.92</v>
      </c>
      <c r="D16" s="18">
        <v>1805.04</v>
      </c>
      <c r="E16" s="18">
        <v>1296.8</v>
      </c>
      <c r="F16" s="17">
        <v>979.66</v>
      </c>
      <c r="G16" s="5"/>
      <c r="H16" s="5"/>
      <c r="I16" s="5"/>
      <c r="J16" s="5"/>
      <c r="K16" s="5"/>
    </row>
    <row r="17" spans="1:11" x14ac:dyDescent="0.3">
      <c r="A17" s="16" t="s">
        <v>133</v>
      </c>
      <c r="B17" s="17">
        <v>301.54000000000002</v>
      </c>
      <c r="C17" s="17">
        <v>230.97</v>
      </c>
      <c r="D17" s="17">
        <v>171.25</v>
      </c>
      <c r="E17" s="17">
        <v>110.56</v>
      </c>
      <c r="F17" s="17">
        <v>85.04</v>
      </c>
      <c r="G17" s="5"/>
      <c r="H17" s="5"/>
      <c r="I17" s="5"/>
      <c r="J17" s="5"/>
      <c r="K17" s="5"/>
    </row>
    <row r="18" spans="1:11" ht="43.2" x14ac:dyDescent="0.3">
      <c r="A18" s="16" t="s">
        <v>134</v>
      </c>
      <c r="B18" s="18">
        <v>3492.97</v>
      </c>
      <c r="C18" s="18">
        <v>2792.89</v>
      </c>
      <c r="D18" s="18">
        <v>2140.25</v>
      </c>
      <c r="E18" s="18">
        <v>1569.01</v>
      </c>
      <c r="F18" s="18">
        <v>1220</v>
      </c>
      <c r="G18" s="5"/>
      <c r="H18" s="5"/>
      <c r="I18" s="5"/>
      <c r="J18" s="5"/>
      <c r="K18" s="5"/>
    </row>
    <row r="19" spans="1:11" x14ac:dyDescent="0.3">
      <c r="A19" s="8" t="s">
        <v>135</v>
      </c>
      <c r="B19" s="9">
        <v>6264.28</v>
      </c>
      <c r="C19" s="9">
        <v>5212.78</v>
      </c>
      <c r="D19" s="9">
        <v>4116.54</v>
      </c>
      <c r="E19" s="9">
        <v>2976.37</v>
      </c>
      <c r="F19" s="9">
        <v>2284.71</v>
      </c>
      <c r="G19" s="5"/>
      <c r="H19" s="5"/>
      <c r="I19" s="5"/>
      <c r="J19" s="5"/>
      <c r="K19" s="5"/>
    </row>
    <row r="20" spans="1:11" ht="28.8" x14ac:dyDescent="0.3">
      <c r="A20" s="16" t="s">
        <v>136</v>
      </c>
      <c r="B20" s="18">
        <v>2298.2199999999998</v>
      </c>
      <c r="C20" s="18">
        <v>2238.52</v>
      </c>
      <c r="D20" s="18">
        <v>1839.55</v>
      </c>
      <c r="E20" s="18">
        <v>1348.76</v>
      </c>
      <c r="F20" s="17">
        <v>904.75</v>
      </c>
      <c r="G20" s="5"/>
      <c r="H20" s="5"/>
      <c r="I20" s="5"/>
      <c r="J20" s="5"/>
      <c r="K20" s="5"/>
    </row>
    <row r="21" spans="1:11" ht="28.8" x14ac:dyDescent="0.3">
      <c r="A21" s="16" t="s">
        <v>137</v>
      </c>
      <c r="B21" s="18">
        <v>-1661.16</v>
      </c>
      <c r="C21" s="17">
        <v>-268.77999999999997</v>
      </c>
      <c r="D21" s="17">
        <v>-125.53</v>
      </c>
      <c r="E21" s="17">
        <v>-122.01</v>
      </c>
      <c r="F21" s="17">
        <v>0</v>
      </c>
      <c r="G21" s="5"/>
      <c r="H21" s="5"/>
      <c r="I21" s="5"/>
      <c r="J21" s="5"/>
      <c r="K21" s="5"/>
    </row>
    <row r="22" spans="1:11" ht="28.8" x14ac:dyDescent="0.3">
      <c r="A22" s="16" t="s">
        <v>138</v>
      </c>
      <c r="B22" s="18">
        <v>5777.56</v>
      </c>
      <c r="C22" s="18">
        <v>1553.8</v>
      </c>
      <c r="D22" s="17">
        <v>793.41</v>
      </c>
      <c r="E22" s="17">
        <v>0</v>
      </c>
      <c r="F22" s="17">
        <v>339.48</v>
      </c>
      <c r="G22" s="5"/>
      <c r="H22" s="5"/>
      <c r="I22" s="5"/>
      <c r="J22" s="5"/>
      <c r="K22" s="5"/>
    </row>
    <row r="23" spans="1:11" ht="28.8" x14ac:dyDescent="0.3">
      <c r="A23" s="8" t="s">
        <v>139</v>
      </c>
      <c r="B23" s="9">
        <v>6414.63</v>
      </c>
      <c r="C23" s="9">
        <v>3523.55</v>
      </c>
      <c r="D23" s="9">
        <v>2507.4299999999998</v>
      </c>
      <c r="E23" s="9">
        <v>1763.05</v>
      </c>
      <c r="F23" s="9">
        <v>1244.22</v>
      </c>
      <c r="G23" s="5"/>
      <c r="H23" s="5"/>
      <c r="I23" s="5"/>
      <c r="J23" s="5"/>
      <c r="K23" s="5"/>
    </row>
    <row r="24" spans="1:11" x14ac:dyDescent="0.3">
      <c r="A24" s="8" t="s">
        <v>140</v>
      </c>
      <c r="B24" s="9">
        <v>32494.62</v>
      </c>
      <c r="C24" s="9">
        <v>21266.69</v>
      </c>
      <c r="D24" s="9">
        <v>17251.3</v>
      </c>
      <c r="E24" s="9">
        <v>13706.14</v>
      </c>
      <c r="F24" s="9">
        <v>11613.1</v>
      </c>
      <c r="G24" s="5"/>
      <c r="H24" s="5"/>
      <c r="I24" s="5"/>
      <c r="J24" s="5"/>
      <c r="K24" s="5"/>
    </row>
    <row r="25" spans="1:11" ht="28.8" x14ac:dyDescent="0.3">
      <c r="A25" s="8" t="s">
        <v>141</v>
      </c>
      <c r="B25" s="9">
        <v>1720.28</v>
      </c>
      <c r="C25" s="9">
        <v>4224.5600000000004</v>
      </c>
      <c r="D25" s="9">
        <v>3330.1</v>
      </c>
      <c r="E25" s="9">
        <v>2539.4499999999998</v>
      </c>
      <c r="F25" s="9">
        <v>2005.36</v>
      </c>
      <c r="G25" s="5"/>
      <c r="H25" s="5"/>
      <c r="I25" s="5"/>
      <c r="J25" s="5"/>
      <c r="K25" s="5"/>
    </row>
  </sheetData>
  <mergeCells count="4">
    <mergeCell ref="A3:K3"/>
    <mergeCell ref="A5:K5"/>
    <mergeCell ref="A6:B6"/>
    <mergeCell ref="A14:B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36"/>
  <sheetViews>
    <sheetView tabSelected="1" topLeftCell="C13" workbookViewId="0">
      <selection activeCell="J31" sqref="J31"/>
    </sheetView>
  </sheetViews>
  <sheetFormatPr defaultRowHeight="14.4" x14ac:dyDescent="0.3"/>
  <cols>
    <col min="3" max="3" width="31.88671875" bestFit="1" customWidth="1"/>
    <col min="4" max="4" width="17.33203125" style="28" customWidth="1"/>
    <col min="5" max="5" width="31.5546875" bestFit="1" customWidth="1"/>
    <col min="9" max="9" width="17.6640625" customWidth="1"/>
  </cols>
  <sheetData>
    <row r="1" spans="2:12" ht="28.8" x14ac:dyDescent="0.3">
      <c r="B1" s="24"/>
      <c r="C1" s="24" t="s">
        <v>145</v>
      </c>
      <c r="D1" s="25" t="s">
        <v>143</v>
      </c>
      <c r="E1" s="24" t="s">
        <v>226</v>
      </c>
      <c r="F1" s="24" t="s">
        <v>227</v>
      </c>
      <c r="G1" s="24" t="s">
        <v>228</v>
      </c>
    </row>
    <row r="2" spans="2:12" x14ac:dyDescent="0.3">
      <c r="B2" s="5" t="s">
        <v>101</v>
      </c>
      <c r="C2" s="5" t="s">
        <v>106</v>
      </c>
      <c r="D2" s="26">
        <v>1.2</v>
      </c>
      <c r="E2" s="5">
        <f>('Co A BS'!B45-'Co A BS'!B25)/'Co A BS'!B46</f>
        <v>0.10864024033928564</v>
      </c>
      <c r="F2" s="5">
        <f>('Co B BS'!B34)/'Co B BS'!B35</f>
        <v>0.76729028792056053</v>
      </c>
      <c r="G2" s="5">
        <f>(('Co C BS'!B28+'Co C BS'!B22+'Co C BS'!B21)-'Co C BS'!B14)/'Co C BS'!B29</f>
        <v>8.1664164037470538E-2</v>
      </c>
      <c r="I2">
        <f>D2*E2</f>
        <v>0.13036828840714276</v>
      </c>
      <c r="J2">
        <f>D2*F2</f>
        <v>0.92074834550467255</v>
      </c>
      <c r="K2">
        <f>D2*G2</f>
        <v>9.7996996844964643E-2</v>
      </c>
    </row>
    <row r="3" spans="2:12" x14ac:dyDescent="0.3">
      <c r="B3" s="5" t="s">
        <v>102</v>
      </c>
      <c r="C3" s="5" t="s">
        <v>107</v>
      </c>
      <c r="D3" s="26">
        <v>1.4</v>
      </c>
      <c r="E3" s="5">
        <f>'Co A BS'!B11/'Co A BS'!B46</f>
        <v>0.66631055535439643</v>
      </c>
      <c r="F3" s="5">
        <f>'Co B BS'!B9/'Co B BS'!B35</f>
        <v>0.7194105805049974</v>
      </c>
      <c r="G3" s="5">
        <f>'Co C BS'!B9/'Co C BS'!B29</f>
        <v>6.943112836576143E-2</v>
      </c>
      <c r="I3">
        <f t="shared" ref="I3:I6" si="0">D3*E3</f>
        <v>0.93283477749615495</v>
      </c>
      <c r="J3">
        <f t="shared" ref="J3:J6" si="1">D3*F3</f>
        <v>1.0071748127069964</v>
      </c>
      <c r="K3">
        <f t="shared" ref="K3:K6" si="2">D3*G3</f>
        <v>9.7203579712066002E-2</v>
      </c>
    </row>
    <row r="4" spans="2:12" x14ac:dyDescent="0.3">
      <c r="B4" s="5" t="s">
        <v>103</v>
      </c>
      <c r="C4" s="5" t="s">
        <v>144</v>
      </c>
      <c r="D4" s="26">
        <v>3.3</v>
      </c>
      <c r="E4" s="5">
        <f>('Co A Profit and Loss'!B27+'Co A Profit and Loss'!B20+'Co A Profit and Loss'!B19)/'Co A BS'!B46</f>
        <v>0.29432599959130845</v>
      </c>
      <c r="F4" s="5">
        <f>('Co B Profit and Loss'!B27+'Co B Profit and Loss'!B20+'Co B Profit and Loss'!B19)/'Co B BS'!B35</f>
        <v>0.25748256950061099</v>
      </c>
      <c r="G4" s="5">
        <f>('Co C Profit and Loss'!B25+'Co C Profit and Loss'!B17+'Co C Profit and Loss'!B15)/'Co C BS'!B29</f>
        <v>5.7342541804376049E-2</v>
      </c>
      <c r="I4">
        <f t="shared" si="0"/>
        <v>0.97127579865131786</v>
      </c>
      <c r="J4">
        <f t="shared" si="1"/>
        <v>0.84969247935201619</v>
      </c>
      <c r="K4">
        <f t="shared" si="2"/>
        <v>0.18923038795444094</v>
      </c>
    </row>
    <row r="5" spans="2:12" x14ac:dyDescent="0.3">
      <c r="B5" s="5" t="s">
        <v>104</v>
      </c>
      <c r="C5" s="5" t="s">
        <v>109</v>
      </c>
      <c r="D5" s="26">
        <v>0.6</v>
      </c>
      <c r="E5" s="5">
        <f>80012.65/'Co A BS'!B26</f>
        <v>14.34232036395054</v>
      </c>
      <c r="F5" s="5">
        <f>101846.23/'Co B BS'!B14</f>
        <v>12.025271124702604</v>
      </c>
      <c r="G5" s="5">
        <f>17126.42/'Co C BS'!B15</f>
        <v>4.4971751810018723E-2</v>
      </c>
      <c r="I5">
        <f t="shared" si="0"/>
        <v>8.6053922183703229</v>
      </c>
      <c r="J5">
        <f t="shared" si="1"/>
        <v>7.2151626748215616</v>
      </c>
      <c r="K5">
        <f t="shared" si="2"/>
        <v>2.6983051086011234E-2</v>
      </c>
    </row>
    <row r="6" spans="2:12" x14ac:dyDescent="0.3">
      <c r="B6" s="5" t="s">
        <v>105</v>
      </c>
      <c r="C6" s="5" t="s">
        <v>108</v>
      </c>
      <c r="D6" s="26">
        <v>1</v>
      </c>
      <c r="E6" s="5">
        <f>'Co A Profit and Loss'!B13/'Co A BS'!B46</f>
        <v>1.1737207776610659</v>
      </c>
      <c r="F6" s="5">
        <f>'Co B Profit and Loss'!B7/'Co B BS'!B35</f>
        <v>2.2298452655752801</v>
      </c>
      <c r="G6" s="5">
        <f>'Co C Profit and Loss'!B13/'Co C BS'!B29</f>
        <v>8.9843880472917095E-2</v>
      </c>
      <c r="I6">
        <f t="shared" si="0"/>
        <v>1.1737207776610659</v>
      </c>
      <c r="J6">
        <f t="shared" si="1"/>
        <v>2.2298452655752801</v>
      </c>
      <c r="K6">
        <f t="shared" si="2"/>
        <v>8.9843880472917095E-2</v>
      </c>
    </row>
    <row r="7" spans="2:12" s="21" customFormat="1" x14ac:dyDescent="0.3">
      <c r="B7" s="24"/>
      <c r="C7" s="24" t="s">
        <v>152</v>
      </c>
      <c r="D7" s="27"/>
      <c r="E7" s="24">
        <f>SUMPRODUCT(D2:D6,E2:E6)</f>
        <v>11.813591860586003</v>
      </c>
      <c r="F7" s="24">
        <f>SUMPRODUCT(D2:D6,F2:F6)</f>
        <v>12.222623577960528</v>
      </c>
      <c r="G7" s="24">
        <f>SUMPRODUCT(D2:D6,G2:G6)</f>
        <v>0.50125789607039994</v>
      </c>
      <c r="I7" s="21">
        <f>SUM(I2:I6)</f>
        <v>11.813591860586003</v>
      </c>
      <c r="J7" s="21">
        <f t="shared" ref="J7:K7" si="3">SUM(J2:J6)</f>
        <v>12.222623577960528</v>
      </c>
      <c r="K7" s="21">
        <f t="shared" si="3"/>
        <v>0.50125789607039994</v>
      </c>
    </row>
    <row r="8" spans="2:12" s="21" customFormat="1" x14ac:dyDescent="0.3">
      <c r="C8" s="24" t="s">
        <v>153</v>
      </c>
      <c r="D8" s="27"/>
      <c r="E8" s="31">
        <f>NORMSDIST(-E7)</f>
        <v>1.6603295472881661E-32</v>
      </c>
      <c r="F8" s="31">
        <f t="shared" ref="F8:G8" si="4">NORMSDIST(-F7)</f>
        <v>1.1768214851777588E-34</v>
      </c>
      <c r="G8" s="31">
        <f t="shared" si="4"/>
        <v>0.3080948164909319</v>
      </c>
    </row>
    <row r="9" spans="2:12" x14ac:dyDescent="0.3">
      <c r="E9" s="30"/>
      <c r="F9" s="30"/>
      <c r="G9" s="30"/>
    </row>
    <row r="10" spans="2:12" x14ac:dyDescent="0.3">
      <c r="C10" s="5" t="s">
        <v>225</v>
      </c>
      <c r="D10" s="26"/>
    </row>
    <row r="11" spans="2:12" x14ac:dyDescent="0.3">
      <c r="C11" s="5" t="s">
        <v>146</v>
      </c>
      <c r="D11" s="26" t="s">
        <v>147</v>
      </c>
    </row>
    <row r="12" spans="2:12" x14ac:dyDescent="0.3">
      <c r="C12" s="5" t="s">
        <v>148</v>
      </c>
      <c r="D12" s="26" t="s">
        <v>149</v>
      </c>
    </row>
    <row r="13" spans="2:12" x14ac:dyDescent="0.3">
      <c r="C13" s="5" t="s">
        <v>150</v>
      </c>
      <c r="D13" s="26" t="s">
        <v>151</v>
      </c>
    </row>
    <row r="14" spans="2:12" x14ac:dyDescent="0.3">
      <c r="E14" s="44"/>
      <c r="F14" s="44"/>
      <c r="G14" s="44"/>
    </row>
    <row r="16" spans="2:12" x14ac:dyDescent="0.3">
      <c r="E16" t="s">
        <v>229</v>
      </c>
      <c r="F16" s="9">
        <v>2124.35</v>
      </c>
      <c r="J16">
        <v>10000</v>
      </c>
      <c r="K16">
        <v>2.2999999999999998</v>
      </c>
      <c r="L16">
        <f>J16*K16</f>
        <v>23000</v>
      </c>
    </row>
    <row r="17" spans="5:10" x14ac:dyDescent="0.3">
      <c r="E17" t="s">
        <v>230</v>
      </c>
      <c r="F17" s="9">
        <v>1518.27</v>
      </c>
    </row>
    <row r="18" spans="5:10" x14ac:dyDescent="0.3">
      <c r="E18" t="s">
        <v>231</v>
      </c>
      <c r="F18" s="29">
        <f>F16-F17</f>
        <v>606.07999999999993</v>
      </c>
    </row>
    <row r="19" spans="5:10" x14ac:dyDescent="0.3">
      <c r="E19" t="s">
        <v>232</v>
      </c>
      <c r="F19" s="9">
        <v>5578.78</v>
      </c>
    </row>
    <row r="20" spans="5:10" x14ac:dyDescent="0.3">
      <c r="E20" t="s">
        <v>233</v>
      </c>
      <c r="F20">
        <f>F18/F19</f>
        <v>0.10864024033928564</v>
      </c>
      <c r="G20">
        <v>1.2</v>
      </c>
      <c r="H20">
        <f>F20*G20</f>
        <v>0.13036828840714276</v>
      </c>
    </row>
    <row r="21" spans="5:10" x14ac:dyDescent="0.3">
      <c r="E21" t="s">
        <v>234</v>
      </c>
      <c r="F21" s="29">
        <f>'Co A BS'!B10</f>
        <v>3717.2</v>
      </c>
    </row>
    <row r="22" spans="5:10" x14ac:dyDescent="0.3">
      <c r="E22" t="s">
        <v>232</v>
      </c>
      <c r="F22" s="9">
        <v>5578.78</v>
      </c>
    </row>
    <row r="23" spans="5:10" x14ac:dyDescent="0.3">
      <c r="E23" t="s">
        <v>234</v>
      </c>
      <c r="F23">
        <f>F21/F22</f>
        <v>0.66631055535439643</v>
      </c>
      <c r="G23">
        <v>1.4</v>
      </c>
      <c r="H23">
        <f>F23*G23</f>
        <v>0.93283477749615495</v>
      </c>
    </row>
    <row r="24" spans="5:10" x14ac:dyDescent="0.3">
      <c r="E24" t="s">
        <v>235</v>
      </c>
      <c r="F24" s="29">
        <v>1641.98</v>
      </c>
    </row>
    <row r="25" spans="5:10" x14ac:dyDescent="0.3">
      <c r="E25" t="s">
        <v>232</v>
      </c>
      <c r="F25" s="9">
        <v>5578.78</v>
      </c>
    </row>
    <row r="26" spans="5:10" x14ac:dyDescent="0.3">
      <c r="E26" t="s">
        <v>144</v>
      </c>
      <c r="F26">
        <f>F24/F25</f>
        <v>0.29432599959130851</v>
      </c>
      <c r="G26">
        <v>3.3</v>
      </c>
      <c r="H26">
        <f>F26*G26</f>
        <v>0.97127579865131797</v>
      </c>
      <c r="J26" t="s">
        <v>240</v>
      </c>
    </row>
    <row r="27" spans="5:10" x14ac:dyDescent="0.3">
      <c r="E27" t="s">
        <v>236</v>
      </c>
      <c r="F27" s="7">
        <v>176.63</v>
      </c>
    </row>
    <row r="28" spans="5:10" x14ac:dyDescent="0.3">
      <c r="E28" t="s">
        <v>237</v>
      </c>
      <c r="F28" s="29">
        <f>F25</f>
        <v>5578.78</v>
      </c>
    </row>
    <row r="29" spans="5:10" x14ac:dyDescent="0.3">
      <c r="E29" t="s">
        <v>238</v>
      </c>
      <c r="F29">
        <f>F27/F28</f>
        <v>3.1661044170947769E-2</v>
      </c>
      <c r="G29">
        <v>0.6</v>
      </c>
      <c r="H29">
        <f>F29*G29</f>
        <v>1.8996626502568659E-2</v>
      </c>
    </row>
    <row r="30" spans="5:10" x14ac:dyDescent="0.3">
      <c r="E30" t="s">
        <v>239</v>
      </c>
      <c r="F30" s="4">
        <v>6189.54</v>
      </c>
      <c r="J30" t="s">
        <v>241</v>
      </c>
    </row>
    <row r="31" spans="5:10" x14ac:dyDescent="0.3">
      <c r="E31" t="s">
        <v>232</v>
      </c>
      <c r="F31" s="29">
        <f>F28</f>
        <v>5578.78</v>
      </c>
    </row>
    <row r="32" spans="5:10" x14ac:dyDescent="0.3">
      <c r="F32">
        <f>F30/F31</f>
        <v>1.1094791334306067</v>
      </c>
      <c r="G32">
        <v>1</v>
      </c>
      <c r="H32">
        <f>F32*G32</f>
        <v>1.1094791334306067</v>
      </c>
    </row>
    <row r="34" spans="8:8" x14ac:dyDescent="0.3">
      <c r="H34">
        <f>SUM(H20:H33)</f>
        <v>3.1629546244877904</v>
      </c>
    </row>
    <row r="36" spans="8:8" x14ac:dyDescent="0.3">
      <c r="H36" s="44">
        <f>NORMSDIST(-H34)</f>
        <v>7.8088336027501285E-4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1"/>
  <sheetViews>
    <sheetView topLeftCell="A3" workbookViewId="0">
      <selection activeCell="C10" sqref="C10"/>
    </sheetView>
  </sheetViews>
  <sheetFormatPr defaultRowHeight="14.4" x14ac:dyDescent="0.3"/>
  <cols>
    <col min="2" max="2" width="32.44140625" customWidth="1"/>
    <col min="3" max="3" width="22.21875" bestFit="1" customWidth="1"/>
    <col min="4" max="5" width="12.44140625" bestFit="1" customWidth="1"/>
    <col min="6" max="6" width="18.21875" customWidth="1"/>
  </cols>
  <sheetData>
    <row r="2" spans="1:8" x14ac:dyDescent="0.3">
      <c r="A2" t="s">
        <v>154</v>
      </c>
    </row>
    <row r="4" spans="1:8" x14ac:dyDescent="0.3">
      <c r="B4" s="5" t="s">
        <v>157</v>
      </c>
      <c r="C4" s="5" t="s">
        <v>156</v>
      </c>
      <c r="D4" s="24" t="s">
        <v>110</v>
      </c>
      <c r="E4" s="24" t="s">
        <v>111</v>
      </c>
      <c r="F4" s="24" t="s">
        <v>142</v>
      </c>
      <c r="H4">
        <v>500</v>
      </c>
    </row>
    <row r="5" spans="1:8" x14ac:dyDescent="0.3">
      <c r="B5" s="5" t="s">
        <v>155</v>
      </c>
      <c r="C5" s="5" t="s">
        <v>187</v>
      </c>
      <c r="D5" s="33">
        <v>80138.938582039365</v>
      </c>
      <c r="E5" s="33">
        <v>103989.89364124605</v>
      </c>
      <c r="F5" s="33">
        <v>320508.34788823134</v>
      </c>
    </row>
    <row r="6" spans="1:8" x14ac:dyDescent="0.3">
      <c r="B6" s="5" t="s">
        <v>158</v>
      </c>
      <c r="C6" s="5" t="s">
        <v>161</v>
      </c>
      <c r="D6" s="5">
        <f>'Co A BS'!B15+'Co A BS'!B21</f>
        <v>134.77000000000001</v>
      </c>
      <c r="E6" s="34">
        <f>'Co B BS'!B13</f>
        <v>2287.63</v>
      </c>
      <c r="F6" s="34">
        <f>'Co C BS'!B13</f>
        <v>336034.29</v>
      </c>
    </row>
    <row r="7" spans="1:8" x14ac:dyDescent="0.3">
      <c r="B7" s="5" t="s">
        <v>159</v>
      </c>
      <c r="C7" s="5" t="s">
        <v>162</v>
      </c>
      <c r="D7" s="35">
        <v>6.5000000000000002E-2</v>
      </c>
      <c r="E7" s="35">
        <v>6.5000000000000002E-2</v>
      </c>
      <c r="F7" s="35">
        <v>6.5000000000000002E-2</v>
      </c>
    </row>
    <row r="8" spans="1:8" x14ac:dyDescent="0.3">
      <c r="B8" s="36" t="s">
        <v>164</v>
      </c>
      <c r="C8" s="5"/>
      <c r="D8" s="5">
        <f>Dabur!L6</f>
        <v>0.3360751554736835</v>
      </c>
      <c r="E8" s="5">
        <f>Titan!L7</f>
        <v>0.40855230857635955</v>
      </c>
      <c r="F8" s="5">
        <f>'Yes Bank'!K6</f>
        <v>2.0887639791913557</v>
      </c>
      <c r="H8">
        <f>STDEVP(H4)</f>
        <v>0</v>
      </c>
    </row>
    <row r="9" spans="1:8" x14ac:dyDescent="0.3">
      <c r="B9" s="5" t="s">
        <v>160</v>
      </c>
      <c r="C9" s="5"/>
      <c r="D9" s="5">
        <v>1</v>
      </c>
      <c r="E9" s="5">
        <v>1</v>
      </c>
      <c r="F9" s="5">
        <v>1</v>
      </c>
    </row>
    <row r="10" spans="1:8" x14ac:dyDescent="0.3">
      <c r="B10" s="5" t="s">
        <v>163</v>
      </c>
      <c r="C10" s="5"/>
      <c r="D10" s="37">
        <v>0.3355454016993184</v>
      </c>
      <c r="E10" s="37">
        <v>0.40013004962027288</v>
      </c>
      <c r="F10" s="37">
        <v>0.11161334835424483</v>
      </c>
    </row>
    <row r="11" spans="1:8" x14ac:dyDescent="0.3">
      <c r="B11" s="5"/>
      <c r="C11" s="5"/>
      <c r="D11" s="5"/>
      <c r="E11" s="5"/>
      <c r="F11" s="5"/>
    </row>
    <row r="12" spans="1:8" x14ac:dyDescent="0.3">
      <c r="B12" s="5" t="s">
        <v>184</v>
      </c>
      <c r="C12" s="5"/>
      <c r="D12" s="5">
        <f>(D19*D8)/D5</f>
        <v>0.33554554458047231</v>
      </c>
      <c r="E12" s="5">
        <f t="shared" ref="E12:F12" si="0">(E19*E8)/E5</f>
        <v>0.4001303485302834</v>
      </c>
      <c r="F12" s="5">
        <f t="shared" si="0"/>
        <v>0.11161347098821059</v>
      </c>
      <c r="H12" t="s">
        <v>186</v>
      </c>
    </row>
    <row r="13" spans="1:8" x14ac:dyDescent="0.3">
      <c r="B13" s="5" t="s">
        <v>165</v>
      </c>
      <c r="C13" s="5"/>
      <c r="D13" s="5">
        <f>LN((D5/D6)+(D7+D10^2*0.5)*D9)/D10*SQRT(D9)</f>
        <v>19.03811361309242</v>
      </c>
      <c r="E13" s="5">
        <f t="shared" ref="E13:F13" si="1">LN((E5/E6)+(E7+E10^2*0.5)*E9)/E10*SQRT(E9)</f>
        <v>9.5468041772428158</v>
      </c>
      <c r="F13" s="5">
        <f t="shared" si="1"/>
        <v>0.22145486124723127</v>
      </c>
      <c r="H13" t="s">
        <v>188</v>
      </c>
    </row>
    <row r="14" spans="1:8" x14ac:dyDescent="0.3">
      <c r="B14" s="5" t="s">
        <v>166</v>
      </c>
      <c r="C14" s="5"/>
      <c r="D14" s="5">
        <f>D13-D10*SQRT(D9)</f>
        <v>18.702568211393103</v>
      </c>
      <c r="E14" s="5">
        <f t="shared" ref="E14:F14" si="2">E13-E10*SQRT(E9)</f>
        <v>9.1466741276225427</v>
      </c>
      <c r="F14" s="5">
        <f t="shared" si="2"/>
        <v>0.10984151289298644</v>
      </c>
    </row>
    <row r="15" spans="1:8" x14ac:dyDescent="0.3">
      <c r="B15" s="5" t="s">
        <v>167</v>
      </c>
      <c r="C15" s="5"/>
      <c r="D15" s="5">
        <f>NORMSDIST(D13)</f>
        <v>1</v>
      </c>
      <c r="E15" s="5">
        <f t="shared" ref="E15:F15" si="3">NORMSDIST(E13)</f>
        <v>1</v>
      </c>
      <c r="F15" s="5">
        <f t="shared" si="3"/>
        <v>0.5876308602321042</v>
      </c>
    </row>
    <row r="16" spans="1:8" x14ac:dyDescent="0.3">
      <c r="B16" s="5" t="s">
        <v>168</v>
      </c>
      <c r="C16" s="5"/>
      <c r="D16" s="5">
        <f>NORMSDIST(D14)</f>
        <v>1</v>
      </c>
      <c r="E16" s="5">
        <f t="shared" ref="E16:F16" si="4">NORMSDIST(E14)</f>
        <v>1</v>
      </c>
      <c r="F16" s="5">
        <f t="shared" si="4"/>
        <v>0.54373246615667725</v>
      </c>
    </row>
    <row r="17" spans="2:6" x14ac:dyDescent="0.3">
      <c r="B17" s="5"/>
      <c r="C17" s="5"/>
      <c r="D17" s="5"/>
      <c r="E17" s="5"/>
      <c r="F17" s="5"/>
    </row>
    <row r="18" spans="2:6" x14ac:dyDescent="0.3">
      <c r="B18" s="5" t="s">
        <v>169</v>
      </c>
      <c r="C18" s="5"/>
      <c r="D18" s="5">
        <f>D5*D15-D6/EXP(D7*D9)*D16</f>
        <v>80012.649999999994</v>
      </c>
      <c r="E18" s="5">
        <f t="shared" ref="E18:F18" si="5">E5*E15-E6/EXP(E7*E9)*E16</f>
        <v>101846.23</v>
      </c>
      <c r="F18" s="5">
        <f t="shared" si="5"/>
        <v>17126.419999336504</v>
      </c>
    </row>
    <row r="19" spans="2:6" x14ac:dyDescent="0.3">
      <c r="B19" s="5" t="s">
        <v>183</v>
      </c>
      <c r="C19" s="5"/>
      <c r="D19" s="5">
        <v>80012.649999999994</v>
      </c>
      <c r="E19" s="5">
        <v>101846.23</v>
      </c>
      <c r="F19" s="5">
        <v>17126.419999999998</v>
      </c>
    </row>
    <row r="20" spans="2:6" x14ac:dyDescent="0.3">
      <c r="B20" s="5" t="s">
        <v>170</v>
      </c>
      <c r="C20" s="5"/>
      <c r="D20" s="5">
        <f>(D18-D19)^2</f>
        <v>0</v>
      </c>
      <c r="E20" s="5">
        <f t="shared" ref="E20:F20" si="6">(E18-E19)^2</f>
        <v>0</v>
      </c>
      <c r="F20" s="5">
        <f t="shared" si="6"/>
        <v>4.4022505083864442E-13</v>
      </c>
    </row>
    <row r="21" spans="2:6" x14ac:dyDescent="0.3">
      <c r="B21" s="5" t="s">
        <v>185</v>
      </c>
      <c r="C21" s="5"/>
      <c r="D21" s="38">
        <f>1-D16</f>
        <v>0</v>
      </c>
      <c r="E21" s="38">
        <f t="shared" ref="E21:F21" si="7">1-E16</f>
        <v>0</v>
      </c>
      <c r="F21" s="38">
        <f t="shared" si="7"/>
        <v>0.45626753384332275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7"/>
  <sheetViews>
    <sheetView workbookViewId="0">
      <selection activeCell="K14" sqref="K14"/>
    </sheetView>
  </sheetViews>
  <sheetFormatPr defaultRowHeight="14.4" x14ac:dyDescent="0.3"/>
  <cols>
    <col min="1" max="1" width="10.109375" bestFit="1" customWidth="1"/>
    <col min="8" max="8" width="15.5546875" bestFit="1" customWidth="1"/>
    <col min="9" max="9" width="11.5546875" customWidth="1"/>
    <col min="10" max="10" width="10.21875" bestFit="1" customWidth="1"/>
    <col min="11" max="11" width="12.109375" bestFit="1" customWidth="1"/>
  </cols>
  <sheetData>
    <row r="1" spans="1:15" x14ac:dyDescent="0.3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181</v>
      </c>
    </row>
    <row r="2" spans="1:15" x14ac:dyDescent="0.3">
      <c r="A2" s="32">
        <v>43769</v>
      </c>
      <c r="B2">
        <v>462</v>
      </c>
      <c r="C2">
        <v>465</v>
      </c>
      <c r="D2">
        <v>458.14999399999999</v>
      </c>
      <c r="E2">
        <v>461.95001200000002</v>
      </c>
      <c r="F2">
        <v>460.59545900000001</v>
      </c>
      <c r="G2">
        <v>1885493</v>
      </c>
    </row>
    <row r="3" spans="1:15" x14ac:dyDescent="0.3">
      <c r="A3" s="32">
        <v>43770</v>
      </c>
      <c r="B3">
        <v>462.5</v>
      </c>
      <c r="C3">
        <v>471.95001200000002</v>
      </c>
      <c r="D3">
        <v>461</v>
      </c>
      <c r="E3">
        <v>463.85000600000001</v>
      </c>
      <c r="F3">
        <v>462.489868</v>
      </c>
      <c r="G3">
        <v>1818491</v>
      </c>
      <c r="H3">
        <f>(E3-E2)/E2</f>
        <v>4.1129861470811961E-3</v>
      </c>
      <c r="I3">
        <f>(E3-E2)/E2</f>
        <v>4.1129861470811961E-3</v>
      </c>
    </row>
    <row r="4" spans="1:15" x14ac:dyDescent="0.3">
      <c r="A4" s="32">
        <v>43773</v>
      </c>
      <c r="B4">
        <v>464.20001200000002</v>
      </c>
      <c r="C4">
        <v>467.95001200000002</v>
      </c>
      <c r="D4">
        <v>458</v>
      </c>
      <c r="E4">
        <v>460.39999399999999</v>
      </c>
      <c r="F4">
        <v>459.04998799999998</v>
      </c>
      <c r="G4">
        <v>1679706</v>
      </c>
      <c r="H4">
        <f t="shared" ref="H4:H67" si="0">(E4-E3)/E3</f>
        <v>-7.43777504661715E-3</v>
      </c>
      <c r="I4">
        <f t="shared" ref="I4:I67" si="1">(E4-E3)/E3</f>
        <v>-7.43777504661715E-3</v>
      </c>
    </row>
    <row r="5" spans="1:15" x14ac:dyDescent="0.3">
      <c r="A5" s="32">
        <v>43774</v>
      </c>
      <c r="B5">
        <v>459.04998799999998</v>
      </c>
      <c r="C5">
        <v>483.39999399999999</v>
      </c>
      <c r="D5">
        <v>455.20001200000002</v>
      </c>
      <c r="E5">
        <v>481.35000600000001</v>
      </c>
      <c r="F5">
        <v>479.93856799999998</v>
      </c>
      <c r="G5">
        <v>8858287</v>
      </c>
      <c r="H5">
        <f t="shared" si="0"/>
        <v>4.5503936301093902E-2</v>
      </c>
      <c r="I5">
        <f t="shared" si="1"/>
        <v>4.5503936301093902E-2</v>
      </c>
      <c r="K5" t="s">
        <v>179</v>
      </c>
      <c r="L5">
        <f>STDEVP(H:H)</f>
        <v>2.1255259125840885E-2</v>
      </c>
      <c r="N5">
        <f>STDEVP(H3:H107)</f>
        <v>2.1255259125840885E-2</v>
      </c>
    </row>
    <row r="6" spans="1:15" x14ac:dyDescent="0.3">
      <c r="A6" s="32">
        <v>43775</v>
      </c>
      <c r="B6">
        <v>484.5</v>
      </c>
      <c r="C6">
        <v>487.70001200000002</v>
      </c>
      <c r="D6">
        <v>473.5</v>
      </c>
      <c r="E6">
        <v>476.54998799999998</v>
      </c>
      <c r="F6">
        <v>475.15261800000002</v>
      </c>
      <c r="G6">
        <v>3883468</v>
      </c>
      <c r="H6">
        <f t="shared" si="0"/>
        <v>-9.971991150240108E-3</v>
      </c>
      <c r="I6">
        <f t="shared" si="1"/>
        <v>-9.971991150240108E-3</v>
      </c>
      <c r="K6" t="s">
        <v>180</v>
      </c>
      <c r="L6">
        <f>L5*SQRT(250)</f>
        <v>0.3360751554736835</v>
      </c>
      <c r="N6">
        <f>N5*SQRT(250)</f>
        <v>0.3360751554736835</v>
      </c>
      <c r="O6" t="s">
        <v>208</v>
      </c>
    </row>
    <row r="7" spans="1:15" x14ac:dyDescent="0.3">
      <c r="A7" s="32">
        <v>43776</v>
      </c>
      <c r="B7">
        <v>478.54998799999998</v>
      </c>
      <c r="C7">
        <v>480.79998799999998</v>
      </c>
      <c r="D7">
        <v>472</v>
      </c>
      <c r="E7">
        <v>477.70001200000002</v>
      </c>
      <c r="F7">
        <v>476.299286</v>
      </c>
      <c r="G7">
        <v>1456741</v>
      </c>
      <c r="H7">
        <f t="shared" si="0"/>
        <v>2.4132284733160677E-3</v>
      </c>
      <c r="I7">
        <f t="shared" si="1"/>
        <v>2.4132284733160677E-3</v>
      </c>
    </row>
    <row r="8" spans="1:15" x14ac:dyDescent="0.3">
      <c r="A8" s="32">
        <v>43777</v>
      </c>
      <c r="B8">
        <v>477.70001200000002</v>
      </c>
      <c r="C8">
        <v>484.29998799999998</v>
      </c>
      <c r="D8">
        <v>471.60000600000001</v>
      </c>
      <c r="E8">
        <v>473.64999399999999</v>
      </c>
      <c r="F8">
        <v>472.26113900000001</v>
      </c>
      <c r="G8">
        <v>1561299</v>
      </c>
      <c r="H8">
        <f t="shared" si="0"/>
        <v>-8.4781618134018855E-3</v>
      </c>
      <c r="I8">
        <f t="shared" si="1"/>
        <v>-8.4781618134018855E-3</v>
      </c>
    </row>
    <row r="9" spans="1:15" x14ac:dyDescent="0.3">
      <c r="A9" s="32">
        <v>43780</v>
      </c>
      <c r="B9">
        <v>474.39999399999999</v>
      </c>
      <c r="C9">
        <v>480.60000600000001</v>
      </c>
      <c r="D9">
        <v>472.10000600000001</v>
      </c>
      <c r="E9">
        <v>477.45001200000002</v>
      </c>
      <c r="F9">
        <v>476.05001800000002</v>
      </c>
      <c r="G9">
        <v>1100336</v>
      </c>
      <c r="H9">
        <f t="shared" si="0"/>
        <v>8.022839751160268E-3</v>
      </c>
      <c r="I9">
        <f t="shared" si="1"/>
        <v>8.022839751160268E-3</v>
      </c>
      <c r="K9" t="s">
        <v>179</v>
      </c>
      <c r="L9">
        <f>STDEVP(I:I)</f>
        <v>2.1255259125840885E-2</v>
      </c>
    </row>
    <row r="10" spans="1:15" x14ac:dyDescent="0.3">
      <c r="A10" s="32">
        <v>43782</v>
      </c>
      <c r="B10">
        <v>479</v>
      </c>
      <c r="C10">
        <v>480.64999399999999</v>
      </c>
      <c r="D10">
        <v>462.45001200000002</v>
      </c>
      <c r="E10">
        <v>463.89999399999999</v>
      </c>
      <c r="F10">
        <v>463.89999399999999</v>
      </c>
      <c r="G10">
        <v>1734670</v>
      </c>
      <c r="H10">
        <f t="shared" si="0"/>
        <v>-2.837997205872941E-2</v>
      </c>
      <c r="I10">
        <f t="shared" si="1"/>
        <v>-2.837997205872941E-2</v>
      </c>
      <c r="K10" t="s">
        <v>180</v>
      </c>
      <c r="L10">
        <f>L9*SQRT(250)</f>
        <v>0.3360751554736835</v>
      </c>
    </row>
    <row r="11" spans="1:15" x14ac:dyDescent="0.3">
      <c r="A11" s="32">
        <v>43783</v>
      </c>
      <c r="B11">
        <v>465.5</v>
      </c>
      <c r="C11">
        <v>468.75</v>
      </c>
      <c r="D11">
        <v>455</v>
      </c>
      <c r="E11">
        <v>462.54998799999998</v>
      </c>
      <c r="F11">
        <v>462.54998799999998</v>
      </c>
      <c r="G11">
        <v>1593020</v>
      </c>
      <c r="H11">
        <f t="shared" si="0"/>
        <v>-2.9101229089474995E-3</v>
      </c>
      <c r="I11">
        <f t="shared" si="1"/>
        <v>-2.9101229089474995E-3</v>
      </c>
    </row>
    <row r="12" spans="1:15" x14ac:dyDescent="0.3">
      <c r="A12" s="32">
        <v>43784</v>
      </c>
      <c r="B12">
        <v>464.5</v>
      </c>
      <c r="C12">
        <v>466.60000600000001</v>
      </c>
      <c r="D12">
        <v>460.04998799999998</v>
      </c>
      <c r="E12">
        <v>461.70001200000002</v>
      </c>
      <c r="F12">
        <v>461.70001200000002</v>
      </c>
      <c r="G12">
        <v>594085</v>
      </c>
      <c r="H12">
        <f t="shared" si="0"/>
        <v>-1.8375873355334941E-3</v>
      </c>
      <c r="I12">
        <f t="shared" si="1"/>
        <v>-1.8375873355334941E-3</v>
      </c>
      <c r="K12" t="s">
        <v>179</v>
      </c>
      <c r="L12">
        <f>STDEVP(H3:H107)</f>
        <v>2.1255259125840885E-2</v>
      </c>
    </row>
    <row r="13" spans="1:15" x14ac:dyDescent="0.3">
      <c r="A13" s="32">
        <v>43787</v>
      </c>
      <c r="B13">
        <v>461.70001200000002</v>
      </c>
      <c r="C13">
        <v>462.85000600000001</v>
      </c>
      <c r="D13">
        <v>452.20001200000002</v>
      </c>
      <c r="E13">
        <v>455.10000600000001</v>
      </c>
      <c r="F13">
        <v>455.10000600000001</v>
      </c>
      <c r="G13">
        <v>1318573</v>
      </c>
      <c r="H13">
        <f t="shared" si="0"/>
        <v>-1.4295009375048505E-2</v>
      </c>
      <c r="I13">
        <f t="shared" si="1"/>
        <v>-1.4295009375048505E-2</v>
      </c>
      <c r="K13" t="s">
        <v>180</v>
      </c>
      <c r="L13">
        <f>L12*SQRT(250)</f>
        <v>0.3360751554736835</v>
      </c>
    </row>
    <row r="14" spans="1:15" x14ac:dyDescent="0.3">
      <c r="A14" s="32">
        <v>43788</v>
      </c>
      <c r="B14">
        <v>455.89999399999999</v>
      </c>
      <c r="C14">
        <v>456.64999399999999</v>
      </c>
      <c r="D14">
        <v>448.60000600000001</v>
      </c>
      <c r="E14">
        <v>453.70001200000002</v>
      </c>
      <c r="F14">
        <v>453.70001200000002</v>
      </c>
      <c r="G14">
        <v>1811882</v>
      </c>
      <c r="H14">
        <f t="shared" si="0"/>
        <v>-3.0762337542135573E-3</v>
      </c>
      <c r="I14">
        <f t="shared" si="1"/>
        <v>-3.0762337542135573E-3</v>
      </c>
    </row>
    <row r="15" spans="1:15" x14ac:dyDescent="0.3">
      <c r="A15" s="32">
        <v>43789</v>
      </c>
      <c r="B15">
        <v>458</v>
      </c>
      <c r="C15">
        <v>470.89999399999999</v>
      </c>
      <c r="D15">
        <v>455.5</v>
      </c>
      <c r="E15">
        <v>468.79998799999998</v>
      </c>
      <c r="F15">
        <v>468.79998799999998</v>
      </c>
      <c r="G15">
        <v>2389925</v>
      </c>
      <c r="H15">
        <f t="shared" si="0"/>
        <v>3.3281850563407017E-2</v>
      </c>
      <c r="I15">
        <f t="shared" si="1"/>
        <v>3.3281850563407017E-2</v>
      </c>
    </row>
    <row r="16" spans="1:15" x14ac:dyDescent="0.3">
      <c r="A16" s="32">
        <v>43790</v>
      </c>
      <c r="B16">
        <v>470</v>
      </c>
      <c r="C16">
        <v>473.89999399999999</v>
      </c>
      <c r="D16">
        <v>462.39999399999999</v>
      </c>
      <c r="E16">
        <v>464.25</v>
      </c>
      <c r="F16">
        <v>464.25</v>
      </c>
      <c r="G16">
        <v>2168444</v>
      </c>
      <c r="H16">
        <f t="shared" si="0"/>
        <v>-9.7056060504847642E-3</v>
      </c>
      <c r="I16">
        <f t="shared" si="1"/>
        <v>-9.7056060504847642E-3</v>
      </c>
    </row>
    <row r="17" spans="1:9" x14ac:dyDescent="0.3">
      <c r="A17" s="32">
        <v>43791</v>
      </c>
      <c r="B17">
        <v>464.10000600000001</v>
      </c>
      <c r="C17">
        <v>464.89999399999999</v>
      </c>
      <c r="D17">
        <v>457.04998799999998</v>
      </c>
      <c r="E17">
        <v>463.79998799999998</v>
      </c>
      <c r="F17">
        <v>463.79998799999998</v>
      </c>
      <c r="G17">
        <v>1117561</v>
      </c>
      <c r="H17">
        <f t="shared" si="0"/>
        <v>-9.6933117932151893E-4</v>
      </c>
      <c r="I17">
        <f t="shared" si="1"/>
        <v>-9.6933117932151893E-4</v>
      </c>
    </row>
    <row r="18" spans="1:9" x14ac:dyDescent="0.3">
      <c r="A18" s="32">
        <v>43794</v>
      </c>
      <c r="B18">
        <v>463.70001200000002</v>
      </c>
      <c r="C18">
        <v>470.70001200000002</v>
      </c>
      <c r="D18">
        <v>463.64999399999999</v>
      </c>
      <c r="E18">
        <v>469.60000600000001</v>
      </c>
      <c r="F18">
        <v>469.60000600000001</v>
      </c>
      <c r="G18">
        <v>1229982</v>
      </c>
      <c r="H18">
        <f t="shared" si="0"/>
        <v>1.2505429387807623E-2</v>
      </c>
      <c r="I18">
        <f t="shared" si="1"/>
        <v>1.2505429387807623E-2</v>
      </c>
    </row>
    <row r="19" spans="1:9" x14ac:dyDescent="0.3">
      <c r="A19" s="32">
        <v>43795</v>
      </c>
      <c r="B19">
        <v>470.29998799999998</v>
      </c>
      <c r="C19">
        <v>476.95001200000002</v>
      </c>
      <c r="D19">
        <v>459</v>
      </c>
      <c r="E19">
        <v>462.75</v>
      </c>
      <c r="F19">
        <v>462.75</v>
      </c>
      <c r="G19">
        <v>6724984</v>
      </c>
      <c r="H19">
        <f t="shared" si="0"/>
        <v>-1.4586895043608682E-2</v>
      </c>
      <c r="I19">
        <f t="shared" si="1"/>
        <v>-1.4586895043608682E-2</v>
      </c>
    </row>
    <row r="20" spans="1:9" x14ac:dyDescent="0.3">
      <c r="A20" s="32">
        <v>43796</v>
      </c>
      <c r="B20">
        <v>465.10000600000001</v>
      </c>
      <c r="C20">
        <v>470.45001200000002</v>
      </c>
      <c r="D20">
        <v>462.85000600000001</v>
      </c>
      <c r="E20">
        <v>469.29998799999998</v>
      </c>
      <c r="F20">
        <v>469.29998799999998</v>
      </c>
      <c r="G20">
        <v>1173971</v>
      </c>
      <c r="H20">
        <f t="shared" si="0"/>
        <v>1.4154485143165824E-2</v>
      </c>
      <c r="I20">
        <f t="shared" si="1"/>
        <v>1.4154485143165824E-2</v>
      </c>
    </row>
    <row r="21" spans="1:9" x14ac:dyDescent="0.3">
      <c r="A21" s="32">
        <v>43797</v>
      </c>
      <c r="B21">
        <v>467</v>
      </c>
      <c r="C21">
        <v>471.75</v>
      </c>
      <c r="D21">
        <v>464.29998799999998</v>
      </c>
      <c r="E21">
        <v>466.25</v>
      </c>
      <c r="F21">
        <v>466.25</v>
      </c>
      <c r="G21">
        <v>893025</v>
      </c>
      <c r="H21">
        <f t="shared" si="0"/>
        <v>-6.4990157212618232E-3</v>
      </c>
      <c r="I21">
        <f t="shared" si="1"/>
        <v>-6.4990157212618232E-3</v>
      </c>
    </row>
    <row r="22" spans="1:9" x14ac:dyDescent="0.3">
      <c r="A22" s="32">
        <v>43798</v>
      </c>
      <c r="B22">
        <v>466.75</v>
      </c>
      <c r="C22">
        <v>466.89999399999999</v>
      </c>
      <c r="D22">
        <v>457.29998799999998</v>
      </c>
      <c r="E22">
        <v>459.10000600000001</v>
      </c>
      <c r="F22">
        <v>459.10000600000001</v>
      </c>
      <c r="G22">
        <v>3751777</v>
      </c>
      <c r="H22">
        <f t="shared" si="0"/>
        <v>-1.5335107774798911E-2</v>
      </c>
      <c r="I22">
        <f t="shared" si="1"/>
        <v>-1.5335107774798911E-2</v>
      </c>
    </row>
    <row r="23" spans="1:9" x14ac:dyDescent="0.3">
      <c r="A23" s="32">
        <v>43801</v>
      </c>
      <c r="B23">
        <v>458.89999399999999</v>
      </c>
      <c r="C23">
        <v>459.10000600000001</v>
      </c>
      <c r="D23">
        <v>449.25</v>
      </c>
      <c r="E23">
        <v>453.75</v>
      </c>
      <c r="F23">
        <v>453.75</v>
      </c>
      <c r="G23">
        <v>3468701</v>
      </c>
      <c r="H23">
        <f t="shared" si="0"/>
        <v>-1.1653247506165372E-2</v>
      </c>
      <c r="I23">
        <f t="shared" si="1"/>
        <v>-1.1653247506165372E-2</v>
      </c>
    </row>
    <row r="24" spans="1:9" x14ac:dyDescent="0.3">
      <c r="A24" s="32">
        <v>43802</v>
      </c>
      <c r="B24">
        <v>453.60000600000001</v>
      </c>
      <c r="C24">
        <v>454.79998799999998</v>
      </c>
      <c r="D24">
        <v>449.70001200000002</v>
      </c>
      <c r="E24">
        <v>451.04998799999998</v>
      </c>
      <c r="F24">
        <v>451.04998799999998</v>
      </c>
      <c r="G24">
        <v>2600811</v>
      </c>
      <c r="H24">
        <f t="shared" si="0"/>
        <v>-5.9504396694215209E-3</v>
      </c>
      <c r="I24">
        <f t="shared" si="1"/>
        <v>-5.9504396694215209E-3</v>
      </c>
    </row>
    <row r="25" spans="1:9" x14ac:dyDescent="0.3">
      <c r="A25" s="32">
        <v>43803</v>
      </c>
      <c r="B25">
        <v>452.89999399999999</v>
      </c>
      <c r="C25">
        <v>458.75</v>
      </c>
      <c r="D25">
        <v>446.14999399999999</v>
      </c>
      <c r="E25">
        <v>457.79998799999998</v>
      </c>
      <c r="F25">
        <v>457.79998799999998</v>
      </c>
      <c r="G25">
        <v>3264668</v>
      </c>
      <c r="H25">
        <f t="shared" si="0"/>
        <v>1.4965081874694563E-2</v>
      </c>
      <c r="I25">
        <f t="shared" si="1"/>
        <v>1.4965081874694563E-2</v>
      </c>
    </row>
    <row r="26" spans="1:9" x14ac:dyDescent="0.3">
      <c r="A26" s="32">
        <v>43804</v>
      </c>
      <c r="B26">
        <v>456.10000600000001</v>
      </c>
      <c r="C26">
        <v>466.85000600000001</v>
      </c>
      <c r="D26">
        <v>455.60000600000001</v>
      </c>
      <c r="E26">
        <v>466.10000600000001</v>
      </c>
      <c r="F26">
        <v>466.10000600000001</v>
      </c>
      <c r="G26">
        <v>2047971</v>
      </c>
      <c r="H26">
        <f t="shared" si="0"/>
        <v>1.8130227648673558E-2</v>
      </c>
      <c r="I26">
        <f t="shared" si="1"/>
        <v>1.8130227648673558E-2</v>
      </c>
    </row>
    <row r="27" spans="1:9" x14ac:dyDescent="0.3">
      <c r="A27" s="32">
        <v>43805</v>
      </c>
      <c r="B27">
        <v>468.75</v>
      </c>
      <c r="C27">
        <v>471.85000600000001</v>
      </c>
      <c r="D27">
        <v>460.89999399999999</v>
      </c>
      <c r="E27">
        <v>463.79998799999998</v>
      </c>
      <c r="F27">
        <v>463.79998799999998</v>
      </c>
      <c r="G27">
        <v>1614204</v>
      </c>
      <c r="H27">
        <f t="shared" si="0"/>
        <v>-4.9346019532126393E-3</v>
      </c>
      <c r="I27">
        <f t="shared" si="1"/>
        <v>-4.9346019532126393E-3</v>
      </c>
    </row>
    <row r="28" spans="1:9" x14ac:dyDescent="0.3">
      <c r="A28" s="32">
        <v>43808</v>
      </c>
      <c r="B28">
        <v>463.85000600000001</v>
      </c>
      <c r="C28">
        <v>468.5</v>
      </c>
      <c r="D28">
        <v>461.5</v>
      </c>
      <c r="E28">
        <v>465.35000600000001</v>
      </c>
      <c r="F28">
        <v>465.35000600000001</v>
      </c>
      <c r="G28">
        <v>1721369</v>
      </c>
      <c r="H28">
        <f t="shared" si="0"/>
        <v>3.3419966367054387E-3</v>
      </c>
      <c r="I28">
        <f t="shared" si="1"/>
        <v>3.3419966367054387E-3</v>
      </c>
    </row>
    <row r="29" spans="1:9" x14ac:dyDescent="0.3">
      <c r="A29" s="32">
        <v>43809</v>
      </c>
      <c r="B29">
        <v>463.64999399999999</v>
      </c>
      <c r="C29">
        <v>464.89999399999999</v>
      </c>
      <c r="D29">
        <v>455</v>
      </c>
      <c r="E29">
        <v>456.89999399999999</v>
      </c>
      <c r="F29">
        <v>456.89999399999999</v>
      </c>
      <c r="G29">
        <v>1963909</v>
      </c>
      <c r="H29">
        <f t="shared" si="0"/>
        <v>-1.81584009692696E-2</v>
      </c>
      <c r="I29">
        <f t="shared" si="1"/>
        <v>-1.81584009692696E-2</v>
      </c>
    </row>
    <row r="30" spans="1:9" x14ac:dyDescent="0.3">
      <c r="A30" s="32">
        <v>43810</v>
      </c>
      <c r="B30">
        <v>458.5</v>
      </c>
      <c r="C30">
        <v>459.14999399999999</v>
      </c>
      <c r="D30">
        <v>448.39999399999999</v>
      </c>
      <c r="E30">
        <v>451.39999399999999</v>
      </c>
      <c r="F30">
        <v>451.39999399999999</v>
      </c>
      <c r="G30">
        <v>2047964</v>
      </c>
      <c r="H30">
        <f t="shared" si="0"/>
        <v>-1.203764515698374E-2</v>
      </c>
      <c r="I30">
        <f t="shared" si="1"/>
        <v>-1.203764515698374E-2</v>
      </c>
    </row>
    <row r="31" spans="1:9" x14ac:dyDescent="0.3">
      <c r="A31" s="32">
        <v>43811</v>
      </c>
      <c r="B31">
        <v>453.10000600000001</v>
      </c>
      <c r="C31">
        <v>460.35000600000001</v>
      </c>
      <c r="D31">
        <v>451.70001200000002</v>
      </c>
      <c r="E31">
        <v>457.70001200000002</v>
      </c>
      <c r="F31">
        <v>457.70001200000002</v>
      </c>
      <c r="G31">
        <v>974325</v>
      </c>
      <c r="H31">
        <f t="shared" si="0"/>
        <v>1.3956619591802704E-2</v>
      </c>
      <c r="I31">
        <f t="shared" si="1"/>
        <v>1.3956619591802704E-2</v>
      </c>
    </row>
    <row r="32" spans="1:9" x14ac:dyDescent="0.3">
      <c r="A32" s="32">
        <v>43812</v>
      </c>
      <c r="B32">
        <v>460</v>
      </c>
      <c r="C32">
        <v>462.79998799999998</v>
      </c>
      <c r="D32">
        <v>457.64999399999999</v>
      </c>
      <c r="E32">
        <v>460</v>
      </c>
      <c r="F32">
        <v>460</v>
      </c>
      <c r="G32">
        <v>855397</v>
      </c>
      <c r="H32">
        <f t="shared" si="0"/>
        <v>5.0250992783456268E-3</v>
      </c>
      <c r="I32">
        <f t="shared" si="1"/>
        <v>5.0250992783456268E-3</v>
      </c>
    </row>
    <row r="33" spans="1:9" x14ac:dyDescent="0.3">
      <c r="A33" s="32">
        <v>43815</v>
      </c>
      <c r="B33">
        <v>461</v>
      </c>
      <c r="C33">
        <v>462</v>
      </c>
      <c r="D33">
        <v>456</v>
      </c>
      <c r="E33">
        <v>459.5</v>
      </c>
      <c r="F33">
        <v>459.5</v>
      </c>
      <c r="G33">
        <v>903982</v>
      </c>
      <c r="H33">
        <f t="shared" si="0"/>
        <v>-1.0869565217391304E-3</v>
      </c>
      <c r="I33">
        <f t="shared" si="1"/>
        <v>-1.0869565217391304E-3</v>
      </c>
    </row>
    <row r="34" spans="1:9" x14ac:dyDescent="0.3">
      <c r="A34" s="32">
        <v>43816</v>
      </c>
      <c r="B34">
        <v>459</v>
      </c>
      <c r="C34">
        <v>462.39999399999999</v>
      </c>
      <c r="D34">
        <v>456.39999399999999</v>
      </c>
      <c r="E34">
        <v>460.60000600000001</v>
      </c>
      <c r="F34">
        <v>460.60000600000001</v>
      </c>
      <c r="G34">
        <v>1011059</v>
      </c>
      <c r="H34">
        <f t="shared" si="0"/>
        <v>2.3939194776931611E-3</v>
      </c>
      <c r="I34">
        <f t="shared" si="1"/>
        <v>2.3939194776931611E-3</v>
      </c>
    </row>
    <row r="35" spans="1:9" x14ac:dyDescent="0.3">
      <c r="A35" s="32">
        <v>43817</v>
      </c>
      <c r="B35">
        <v>458.5</v>
      </c>
      <c r="C35">
        <v>464.20001200000002</v>
      </c>
      <c r="D35">
        <v>457.20001200000002</v>
      </c>
      <c r="E35">
        <v>462.79998799999998</v>
      </c>
      <c r="F35">
        <v>462.79998799999998</v>
      </c>
      <c r="G35">
        <v>1178799</v>
      </c>
      <c r="H35">
        <f t="shared" si="0"/>
        <v>4.7763394948804605E-3</v>
      </c>
      <c r="I35">
        <f t="shared" si="1"/>
        <v>4.7763394948804605E-3</v>
      </c>
    </row>
    <row r="36" spans="1:9" x14ac:dyDescent="0.3">
      <c r="A36" s="32">
        <v>43818</v>
      </c>
      <c r="B36">
        <v>463.60000600000001</v>
      </c>
      <c r="C36">
        <v>466</v>
      </c>
      <c r="D36">
        <v>458.5</v>
      </c>
      <c r="E36">
        <v>460</v>
      </c>
      <c r="F36">
        <v>460</v>
      </c>
      <c r="G36">
        <v>1348905</v>
      </c>
      <c r="H36">
        <f t="shared" si="0"/>
        <v>-6.05010387338209E-3</v>
      </c>
      <c r="I36">
        <f t="shared" si="1"/>
        <v>-6.05010387338209E-3</v>
      </c>
    </row>
    <row r="37" spans="1:9" x14ac:dyDescent="0.3">
      <c r="A37" s="32">
        <v>43819</v>
      </c>
      <c r="B37">
        <v>459.89999399999999</v>
      </c>
      <c r="C37">
        <v>461.95001200000002</v>
      </c>
      <c r="D37">
        <v>457.70001200000002</v>
      </c>
      <c r="E37">
        <v>459.79998799999998</v>
      </c>
      <c r="F37">
        <v>459.79998799999998</v>
      </c>
      <c r="G37">
        <v>1603344</v>
      </c>
      <c r="H37">
        <f t="shared" si="0"/>
        <v>-4.3480869565220692E-4</v>
      </c>
      <c r="I37">
        <f t="shared" si="1"/>
        <v>-4.3480869565220692E-4</v>
      </c>
    </row>
    <row r="38" spans="1:9" x14ac:dyDescent="0.3">
      <c r="A38" s="32">
        <v>43822</v>
      </c>
      <c r="B38">
        <v>458</v>
      </c>
      <c r="C38">
        <v>462.89999399999999</v>
      </c>
      <c r="D38">
        <v>456.95001200000002</v>
      </c>
      <c r="E38">
        <v>461</v>
      </c>
      <c r="F38">
        <v>461</v>
      </c>
      <c r="G38">
        <v>1339055</v>
      </c>
      <c r="H38">
        <f t="shared" si="0"/>
        <v>2.6098565274430049E-3</v>
      </c>
      <c r="I38">
        <f t="shared" si="1"/>
        <v>2.6098565274430049E-3</v>
      </c>
    </row>
    <row r="39" spans="1:9" x14ac:dyDescent="0.3">
      <c r="A39" s="32">
        <v>43823</v>
      </c>
      <c r="B39">
        <v>459.5</v>
      </c>
      <c r="C39">
        <v>461</v>
      </c>
      <c r="D39">
        <v>454.64999399999999</v>
      </c>
      <c r="E39">
        <v>457.70001200000002</v>
      </c>
      <c r="F39">
        <v>457.70001200000002</v>
      </c>
      <c r="G39">
        <v>748881</v>
      </c>
      <c r="H39">
        <f t="shared" si="0"/>
        <v>-7.1583253796095115E-3</v>
      </c>
      <c r="I39">
        <f t="shared" si="1"/>
        <v>-7.1583253796095115E-3</v>
      </c>
    </row>
    <row r="40" spans="1:9" x14ac:dyDescent="0.3">
      <c r="A40" s="32">
        <v>43825</v>
      </c>
      <c r="B40">
        <v>457.70001200000002</v>
      </c>
      <c r="C40">
        <v>461.20001200000002</v>
      </c>
      <c r="D40">
        <v>456.70001200000002</v>
      </c>
      <c r="E40">
        <v>457.60000600000001</v>
      </c>
      <c r="F40">
        <v>457.60000600000001</v>
      </c>
      <c r="G40">
        <v>744378</v>
      </c>
      <c r="H40">
        <f t="shared" si="0"/>
        <v>-2.1849682625747362E-4</v>
      </c>
      <c r="I40">
        <f t="shared" si="1"/>
        <v>-2.1849682625747362E-4</v>
      </c>
    </row>
    <row r="41" spans="1:9" x14ac:dyDescent="0.3">
      <c r="A41" s="32">
        <v>43826</v>
      </c>
      <c r="B41">
        <v>459.89999399999999</v>
      </c>
      <c r="C41">
        <v>460.89999399999999</v>
      </c>
      <c r="D41">
        <v>455.89999399999999</v>
      </c>
      <c r="E41">
        <v>459.79998799999998</v>
      </c>
      <c r="F41">
        <v>459.79998799999998</v>
      </c>
      <c r="G41">
        <v>1081584</v>
      </c>
      <c r="H41">
        <f t="shared" si="0"/>
        <v>4.8076529089905156E-3</v>
      </c>
      <c r="I41">
        <f t="shared" si="1"/>
        <v>4.8076529089905156E-3</v>
      </c>
    </row>
    <row r="42" spans="1:9" x14ac:dyDescent="0.3">
      <c r="A42" s="32">
        <v>43829</v>
      </c>
      <c r="B42">
        <v>459.5</v>
      </c>
      <c r="C42">
        <v>465.64999399999999</v>
      </c>
      <c r="D42">
        <v>458.35000600000001</v>
      </c>
      <c r="E42">
        <v>462.60000600000001</v>
      </c>
      <c r="F42">
        <v>462.60000600000001</v>
      </c>
      <c r="G42">
        <v>1349981</v>
      </c>
      <c r="H42">
        <f t="shared" si="0"/>
        <v>6.089643482113407E-3</v>
      </c>
      <c r="I42">
        <f t="shared" si="1"/>
        <v>6.089643482113407E-3</v>
      </c>
    </row>
    <row r="43" spans="1:9" x14ac:dyDescent="0.3">
      <c r="A43" s="32">
        <v>43830</v>
      </c>
      <c r="B43">
        <v>462.60000600000001</v>
      </c>
      <c r="C43">
        <v>466.79998799999998</v>
      </c>
      <c r="D43">
        <v>457.5</v>
      </c>
      <c r="E43">
        <v>458.39999399999999</v>
      </c>
      <c r="F43">
        <v>458.39999399999999</v>
      </c>
      <c r="G43">
        <v>1167751</v>
      </c>
      <c r="H43">
        <f t="shared" si="0"/>
        <v>-9.0791438511136011E-3</v>
      </c>
      <c r="I43">
        <f t="shared" si="1"/>
        <v>-9.0791438511136011E-3</v>
      </c>
    </row>
    <row r="44" spans="1:9" x14ac:dyDescent="0.3">
      <c r="A44" s="32">
        <v>43831</v>
      </c>
      <c r="B44">
        <v>459.70001200000002</v>
      </c>
      <c r="C44">
        <v>460.79998799999998</v>
      </c>
      <c r="D44">
        <v>457.54998799999998</v>
      </c>
      <c r="E44">
        <v>459.79998799999998</v>
      </c>
      <c r="F44">
        <v>459.79998799999998</v>
      </c>
      <c r="G44">
        <v>495678</v>
      </c>
      <c r="H44">
        <f t="shared" si="0"/>
        <v>3.0540881726102125E-3</v>
      </c>
      <c r="I44">
        <f t="shared" si="1"/>
        <v>3.0540881726102125E-3</v>
      </c>
    </row>
    <row r="45" spans="1:9" x14ac:dyDescent="0.3">
      <c r="A45" s="32">
        <v>43832</v>
      </c>
      <c r="B45">
        <v>459.79998799999998</v>
      </c>
      <c r="C45">
        <v>462.20001200000002</v>
      </c>
      <c r="D45">
        <v>458</v>
      </c>
      <c r="E45">
        <v>459.95001200000002</v>
      </c>
      <c r="F45">
        <v>459.95001200000002</v>
      </c>
      <c r="G45">
        <v>502422</v>
      </c>
      <c r="H45">
        <f t="shared" si="0"/>
        <v>3.2628100025098385E-4</v>
      </c>
      <c r="I45">
        <f t="shared" si="1"/>
        <v>3.2628100025098385E-4</v>
      </c>
    </row>
    <row r="46" spans="1:9" x14ac:dyDescent="0.3">
      <c r="A46" s="32">
        <v>43833</v>
      </c>
      <c r="B46">
        <v>459</v>
      </c>
      <c r="C46">
        <v>460.70001200000002</v>
      </c>
      <c r="D46">
        <v>453.54998799999998</v>
      </c>
      <c r="E46">
        <v>455.60000600000001</v>
      </c>
      <c r="F46">
        <v>455.60000600000001</v>
      </c>
      <c r="G46">
        <v>1376230</v>
      </c>
      <c r="H46">
        <f t="shared" si="0"/>
        <v>-9.4575625318170601E-3</v>
      </c>
      <c r="I46">
        <f t="shared" si="1"/>
        <v>-9.4575625318170601E-3</v>
      </c>
    </row>
    <row r="47" spans="1:9" x14ac:dyDescent="0.3">
      <c r="A47" s="32">
        <v>43836</v>
      </c>
      <c r="B47">
        <v>454</v>
      </c>
      <c r="C47">
        <v>456.45001200000002</v>
      </c>
      <c r="D47">
        <v>445.70001200000002</v>
      </c>
      <c r="E47">
        <v>448</v>
      </c>
      <c r="F47">
        <v>448</v>
      </c>
      <c r="G47">
        <v>1415568</v>
      </c>
      <c r="H47">
        <f t="shared" si="0"/>
        <v>-1.6681312335189054E-2</v>
      </c>
      <c r="I47">
        <f t="shared" si="1"/>
        <v>-1.6681312335189054E-2</v>
      </c>
    </row>
    <row r="48" spans="1:9" x14ac:dyDescent="0.3">
      <c r="A48" s="32">
        <v>43837</v>
      </c>
      <c r="B48">
        <v>450.29998799999998</v>
      </c>
      <c r="C48">
        <v>456</v>
      </c>
      <c r="D48">
        <v>449.14999399999999</v>
      </c>
      <c r="E48">
        <v>453.5</v>
      </c>
      <c r="F48">
        <v>453.5</v>
      </c>
      <c r="G48">
        <v>966767</v>
      </c>
      <c r="H48">
        <f t="shared" si="0"/>
        <v>1.2276785714285714E-2</v>
      </c>
      <c r="I48">
        <f t="shared" si="1"/>
        <v>1.2276785714285714E-2</v>
      </c>
    </row>
    <row r="49" spans="1:9" x14ac:dyDescent="0.3">
      <c r="A49" s="32">
        <v>43838</v>
      </c>
      <c r="B49">
        <v>449.79998799999998</v>
      </c>
      <c r="C49">
        <v>457.95001200000002</v>
      </c>
      <c r="D49">
        <v>446.60000600000001</v>
      </c>
      <c r="E49">
        <v>456.64999399999999</v>
      </c>
      <c r="F49">
        <v>456.64999399999999</v>
      </c>
      <c r="G49">
        <v>1291151</v>
      </c>
      <c r="H49">
        <f t="shared" si="0"/>
        <v>6.9459625137816812E-3</v>
      </c>
      <c r="I49">
        <f t="shared" si="1"/>
        <v>6.9459625137816812E-3</v>
      </c>
    </row>
    <row r="50" spans="1:9" x14ac:dyDescent="0.3">
      <c r="A50" s="32">
        <v>43839</v>
      </c>
      <c r="B50">
        <v>459.14999399999999</v>
      </c>
      <c r="C50">
        <v>464</v>
      </c>
      <c r="D50">
        <v>457.75</v>
      </c>
      <c r="E50">
        <v>460.70001200000002</v>
      </c>
      <c r="F50">
        <v>460.70001200000002</v>
      </c>
      <c r="G50">
        <v>1811623</v>
      </c>
      <c r="H50">
        <f t="shared" si="0"/>
        <v>8.8689763565397584E-3</v>
      </c>
      <c r="I50">
        <f t="shared" si="1"/>
        <v>8.8689763565397584E-3</v>
      </c>
    </row>
    <row r="51" spans="1:9" x14ac:dyDescent="0.3">
      <c r="A51" s="32">
        <v>43840</v>
      </c>
      <c r="B51">
        <v>463</v>
      </c>
      <c r="C51">
        <v>469</v>
      </c>
      <c r="D51">
        <v>459.89999399999999</v>
      </c>
      <c r="E51">
        <v>466.85000600000001</v>
      </c>
      <c r="F51">
        <v>466.85000600000001</v>
      </c>
      <c r="G51">
        <v>1037751</v>
      </c>
      <c r="H51">
        <f t="shared" si="0"/>
        <v>1.3349237768198696E-2</v>
      </c>
      <c r="I51">
        <f t="shared" si="1"/>
        <v>1.3349237768198696E-2</v>
      </c>
    </row>
    <row r="52" spans="1:9" x14ac:dyDescent="0.3">
      <c r="A52" s="32">
        <v>43843</v>
      </c>
      <c r="B52">
        <v>469.75</v>
      </c>
      <c r="C52">
        <v>479.45001200000002</v>
      </c>
      <c r="D52">
        <v>469.5</v>
      </c>
      <c r="E52">
        <v>478.70001200000002</v>
      </c>
      <c r="F52">
        <v>478.70001200000002</v>
      </c>
      <c r="G52">
        <v>2755979</v>
      </c>
      <c r="H52">
        <f t="shared" si="0"/>
        <v>2.5382897820933104E-2</v>
      </c>
      <c r="I52">
        <f t="shared" si="1"/>
        <v>2.5382897820933104E-2</v>
      </c>
    </row>
    <row r="53" spans="1:9" x14ac:dyDescent="0.3">
      <c r="A53" s="32">
        <v>43844</v>
      </c>
      <c r="B53">
        <v>480.95001200000002</v>
      </c>
      <c r="C53">
        <v>483.64999399999999</v>
      </c>
      <c r="D53">
        <v>477.54998799999998</v>
      </c>
      <c r="E53">
        <v>482.64999399999999</v>
      </c>
      <c r="F53">
        <v>482.64999399999999</v>
      </c>
      <c r="G53">
        <v>1804874</v>
      </c>
      <c r="H53">
        <f t="shared" si="0"/>
        <v>8.2514767098020823E-3</v>
      </c>
      <c r="I53">
        <f t="shared" si="1"/>
        <v>8.2514767098020823E-3</v>
      </c>
    </row>
    <row r="54" spans="1:9" x14ac:dyDescent="0.3">
      <c r="A54" s="32">
        <v>43845</v>
      </c>
      <c r="B54">
        <v>481.95001200000002</v>
      </c>
      <c r="C54">
        <v>492.10000600000001</v>
      </c>
      <c r="D54">
        <v>480.25</v>
      </c>
      <c r="E54">
        <v>490.54998799999998</v>
      </c>
      <c r="F54">
        <v>490.54998799999998</v>
      </c>
      <c r="G54">
        <v>1346372</v>
      </c>
      <c r="H54">
        <f t="shared" si="0"/>
        <v>1.6367956279307427E-2</v>
      </c>
      <c r="I54">
        <f t="shared" si="1"/>
        <v>1.6367956279307427E-2</v>
      </c>
    </row>
    <row r="55" spans="1:9" x14ac:dyDescent="0.3">
      <c r="A55" s="32">
        <v>43846</v>
      </c>
      <c r="B55">
        <v>491.75</v>
      </c>
      <c r="C55">
        <v>494.39999399999999</v>
      </c>
      <c r="D55">
        <v>485.35000600000001</v>
      </c>
      <c r="E55">
        <v>487.60000600000001</v>
      </c>
      <c r="F55">
        <v>487.60000600000001</v>
      </c>
      <c r="G55">
        <v>2012701</v>
      </c>
      <c r="H55">
        <f t="shared" si="0"/>
        <v>-6.0136215924236807E-3</v>
      </c>
      <c r="I55">
        <f t="shared" si="1"/>
        <v>-6.0136215924236807E-3</v>
      </c>
    </row>
    <row r="56" spans="1:9" x14ac:dyDescent="0.3">
      <c r="A56" s="32">
        <v>43847</v>
      </c>
      <c r="B56">
        <v>488</v>
      </c>
      <c r="C56">
        <v>491.95001200000002</v>
      </c>
      <c r="D56">
        <v>486.70001200000002</v>
      </c>
      <c r="E56">
        <v>489.64999399999999</v>
      </c>
      <c r="F56">
        <v>489.64999399999999</v>
      </c>
      <c r="G56">
        <v>1015739</v>
      </c>
      <c r="H56">
        <f t="shared" si="0"/>
        <v>4.2042411295622186E-3</v>
      </c>
      <c r="I56">
        <f t="shared" si="1"/>
        <v>4.2042411295622186E-3</v>
      </c>
    </row>
    <row r="57" spans="1:9" x14ac:dyDescent="0.3">
      <c r="A57" s="32">
        <v>43850</v>
      </c>
      <c r="B57">
        <v>489.64999399999999</v>
      </c>
      <c r="C57">
        <v>492.70001200000002</v>
      </c>
      <c r="D57">
        <v>484.54998799999998</v>
      </c>
      <c r="E57">
        <v>486.04998799999998</v>
      </c>
      <c r="F57">
        <v>486.04998799999998</v>
      </c>
      <c r="G57">
        <v>1406615</v>
      </c>
      <c r="H57">
        <f t="shared" si="0"/>
        <v>-7.3522026837807078E-3</v>
      </c>
      <c r="I57">
        <f t="shared" si="1"/>
        <v>-7.3522026837807078E-3</v>
      </c>
    </row>
    <row r="58" spans="1:9" x14ac:dyDescent="0.3">
      <c r="A58" s="32">
        <v>43851</v>
      </c>
      <c r="B58">
        <v>485.39999399999999</v>
      </c>
      <c r="C58">
        <v>488.35000600000001</v>
      </c>
      <c r="D58">
        <v>480.45001200000002</v>
      </c>
      <c r="E58">
        <v>487</v>
      </c>
      <c r="F58">
        <v>487</v>
      </c>
      <c r="G58">
        <v>788507</v>
      </c>
      <c r="H58">
        <f t="shared" si="0"/>
        <v>1.954556163881677E-3</v>
      </c>
      <c r="I58">
        <f t="shared" si="1"/>
        <v>1.954556163881677E-3</v>
      </c>
    </row>
    <row r="59" spans="1:9" x14ac:dyDescent="0.3">
      <c r="A59" s="32">
        <v>43852</v>
      </c>
      <c r="B59">
        <v>489.20001200000002</v>
      </c>
      <c r="C59">
        <v>494</v>
      </c>
      <c r="D59">
        <v>486.25</v>
      </c>
      <c r="E59">
        <v>486.79998799999998</v>
      </c>
      <c r="F59">
        <v>486.79998799999998</v>
      </c>
      <c r="G59">
        <v>1140015</v>
      </c>
      <c r="H59">
        <f t="shared" si="0"/>
        <v>-4.1070225872693054E-4</v>
      </c>
      <c r="I59">
        <f t="shared" si="1"/>
        <v>-4.1070225872693054E-4</v>
      </c>
    </row>
    <row r="60" spans="1:9" x14ac:dyDescent="0.3">
      <c r="A60" s="32">
        <v>43853</v>
      </c>
      <c r="B60">
        <v>486.70001200000002</v>
      </c>
      <c r="C60">
        <v>492</v>
      </c>
      <c r="D60">
        <v>482.75</v>
      </c>
      <c r="E60">
        <v>489.79998799999998</v>
      </c>
      <c r="F60">
        <v>489.79998799999998</v>
      </c>
      <c r="G60">
        <v>798731</v>
      </c>
      <c r="H60">
        <f t="shared" si="0"/>
        <v>6.1626953039283974E-3</v>
      </c>
      <c r="I60">
        <f t="shared" si="1"/>
        <v>6.1626953039283974E-3</v>
      </c>
    </row>
    <row r="61" spans="1:9" x14ac:dyDescent="0.3">
      <c r="A61" s="32">
        <v>43854</v>
      </c>
      <c r="B61">
        <v>490.04998799999998</v>
      </c>
      <c r="C61">
        <v>501.89999399999999</v>
      </c>
      <c r="D61">
        <v>490</v>
      </c>
      <c r="E61">
        <v>500.5</v>
      </c>
      <c r="F61">
        <v>500.5</v>
      </c>
      <c r="G61">
        <v>2564212</v>
      </c>
      <c r="H61">
        <f t="shared" si="0"/>
        <v>2.1845676321249757E-2</v>
      </c>
      <c r="I61">
        <f t="shared" si="1"/>
        <v>2.1845676321249757E-2</v>
      </c>
    </row>
    <row r="62" spans="1:9" x14ac:dyDescent="0.3">
      <c r="A62" s="32">
        <v>43857</v>
      </c>
      <c r="B62">
        <v>500.39999399999999</v>
      </c>
      <c r="C62">
        <v>505.85000600000001</v>
      </c>
      <c r="D62">
        <v>491.64999399999999</v>
      </c>
      <c r="E62">
        <v>493.20001200000002</v>
      </c>
      <c r="F62">
        <v>493.20001200000002</v>
      </c>
      <c r="G62">
        <v>1640739</v>
      </c>
      <c r="H62">
        <f t="shared" si="0"/>
        <v>-1.458539060939058E-2</v>
      </c>
      <c r="I62">
        <f t="shared" si="1"/>
        <v>-1.458539060939058E-2</v>
      </c>
    </row>
    <row r="63" spans="1:9" x14ac:dyDescent="0.3">
      <c r="A63" s="32">
        <v>43858</v>
      </c>
      <c r="B63">
        <v>493.25</v>
      </c>
      <c r="C63">
        <v>499.20001200000002</v>
      </c>
      <c r="D63">
        <v>486.75</v>
      </c>
      <c r="E63">
        <v>488.39999399999999</v>
      </c>
      <c r="F63">
        <v>488.39999399999999</v>
      </c>
      <c r="G63">
        <v>1372031</v>
      </c>
      <c r="H63">
        <f t="shared" si="0"/>
        <v>-9.7323963568760469E-3</v>
      </c>
      <c r="I63">
        <f t="shared" si="1"/>
        <v>-9.7323963568760469E-3</v>
      </c>
    </row>
    <row r="64" spans="1:9" x14ac:dyDescent="0.3">
      <c r="A64" s="32">
        <v>43859</v>
      </c>
      <c r="B64">
        <v>490.89999399999999</v>
      </c>
      <c r="C64">
        <v>495.5</v>
      </c>
      <c r="D64">
        <v>488.70001200000002</v>
      </c>
      <c r="E64">
        <v>491.60000600000001</v>
      </c>
      <c r="F64">
        <v>491.60000600000001</v>
      </c>
      <c r="G64">
        <v>830287</v>
      </c>
      <c r="H64">
        <f t="shared" si="0"/>
        <v>6.5520312025229366E-3</v>
      </c>
      <c r="I64">
        <f t="shared" si="1"/>
        <v>6.5520312025229366E-3</v>
      </c>
    </row>
    <row r="65" spans="1:9" x14ac:dyDescent="0.3">
      <c r="A65" s="32">
        <v>43860</v>
      </c>
      <c r="B65">
        <v>492</v>
      </c>
      <c r="C65">
        <v>496.20001200000002</v>
      </c>
      <c r="D65">
        <v>472.14999399999999</v>
      </c>
      <c r="E65">
        <v>478.75</v>
      </c>
      <c r="F65">
        <v>478.75</v>
      </c>
      <c r="G65">
        <v>7747030</v>
      </c>
      <c r="H65">
        <f t="shared" si="0"/>
        <v>-2.613914939618615E-2</v>
      </c>
      <c r="I65">
        <f t="shared" si="1"/>
        <v>-2.613914939618615E-2</v>
      </c>
    </row>
    <row r="66" spans="1:9" x14ac:dyDescent="0.3">
      <c r="A66" s="32">
        <v>43861</v>
      </c>
      <c r="B66">
        <v>483.95001200000002</v>
      </c>
      <c r="C66">
        <v>503.45001200000002</v>
      </c>
      <c r="D66">
        <v>480.04998799999998</v>
      </c>
      <c r="E66">
        <v>495.75</v>
      </c>
      <c r="F66">
        <v>495.75</v>
      </c>
      <c r="G66">
        <v>7462427</v>
      </c>
      <c r="H66">
        <f t="shared" si="0"/>
        <v>3.5509138381201046E-2</v>
      </c>
      <c r="I66">
        <f t="shared" si="1"/>
        <v>3.5509138381201046E-2</v>
      </c>
    </row>
    <row r="67" spans="1:9" x14ac:dyDescent="0.3">
      <c r="A67" s="32">
        <v>43864</v>
      </c>
      <c r="B67">
        <v>484.89999399999999</v>
      </c>
      <c r="C67">
        <v>500.89999399999999</v>
      </c>
      <c r="D67">
        <v>483.89999399999999</v>
      </c>
      <c r="E67">
        <v>497</v>
      </c>
      <c r="F67">
        <v>497</v>
      </c>
      <c r="G67">
        <v>3688146</v>
      </c>
      <c r="H67">
        <f t="shared" si="0"/>
        <v>2.5214321734745334E-3</v>
      </c>
      <c r="I67">
        <f t="shared" si="1"/>
        <v>2.5214321734745334E-3</v>
      </c>
    </row>
    <row r="68" spans="1:9" x14ac:dyDescent="0.3">
      <c r="A68" s="32">
        <v>43865</v>
      </c>
      <c r="B68">
        <v>498.20001200000002</v>
      </c>
      <c r="C68">
        <v>513</v>
      </c>
      <c r="D68">
        <v>498.10000600000001</v>
      </c>
      <c r="E68">
        <v>503.35000600000001</v>
      </c>
      <c r="F68">
        <v>503.35000600000001</v>
      </c>
      <c r="G68">
        <v>3128490</v>
      </c>
      <c r="H68">
        <f t="shared" ref="H68:H107" si="2">(E68-E67)/E67</f>
        <v>1.2776672032193175E-2</v>
      </c>
      <c r="I68">
        <f t="shared" ref="I68:I107" si="3">(E68-E67)/E67</f>
        <v>1.2776672032193175E-2</v>
      </c>
    </row>
    <row r="69" spans="1:9" x14ac:dyDescent="0.3">
      <c r="A69" s="32">
        <v>43866</v>
      </c>
      <c r="B69">
        <v>505</v>
      </c>
      <c r="C69">
        <v>513</v>
      </c>
      <c r="D69">
        <v>503.5</v>
      </c>
      <c r="E69">
        <v>511.14999399999999</v>
      </c>
      <c r="F69">
        <v>511.14999399999999</v>
      </c>
      <c r="G69">
        <v>1728547</v>
      </c>
      <c r="H69">
        <f t="shared" si="2"/>
        <v>1.5496151598337291E-2</v>
      </c>
      <c r="I69">
        <f t="shared" si="3"/>
        <v>1.5496151598337291E-2</v>
      </c>
    </row>
    <row r="70" spans="1:9" x14ac:dyDescent="0.3">
      <c r="A70" s="32">
        <v>43867</v>
      </c>
      <c r="B70">
        <v>514.40002400000003</v>
      </c>
      <c r="C70">
        <v>518</v>
      </c>
      <c r="D70">
        <v>505.29998799999998</v>
      </c>
      <c r="E70">
        <v>509.64999399999999</v>
      </c>
      <c r="F70">
        <v>509.64999399999999</v>
      </c>
      <c r="G70">
        <v>1730852</v>
      </c>
      <c r="H70">
        <f t="shared" si="2"/>
        <v>-2.9345593614542821E-3</v>
      </c>
      <c r="I70">
        <f t="shared" si="3"/>
        <v>-2.9345593614542821E-3</v>
      </c>
    </row>
    <row r="71" spans="1:9" x14ac:dyDescent="0.3">
      <c r="A71" s="32">
        <v>43868</v>
      </c>
      <c r="B71">
        <v>512.79998799999998</v>
      </c>
      <c r="C71">
        <v>517.70001200000002</v>
      </c>
      <c r="D71">
        <v>506.39999399999999</v>
      </c>
      <c r="E71">
        <v>513.65002400000003</v>
      </c>
      <c r="F71">
        <v>513.65002400000003</v>
      </c>
      <c r="G71">
        <v>1439486</v>
      </c>
      <c r="H71">
        <f t="shared" si="2"/>
        <v>7.8485824528431915E-3</v>
      </c>
      <c r="I71">
        <f t="shared" si="3"/>
        <v>7.8485824528431915E-3</v>
      </c>
    </row>
    <row r="72" spans="1:9" x14ac:dyDescent="0.3">
      <c r="A72" s="32">
        <v>43871</v>
      </c>
      <c r="B72">
        <v>513.59997599999997</v>
      </c>
      <c r="C72">
        <v>517.5</v>
      </c>
      <c r="D72">
        <v>508.54998799999998</v>
      </c>
      <c r="E72">
        <v>512.84997599999997</v>
      </c>
      <c r="F72">
        <v>512.84997599999997</v>
      </c>
      <c r="G72">
        <v>1094750</v>
      </c>
      <c r="H72">
        <f t="shared" si="2"/>
        <v>-1.5575741509165405E-3</v>
      </c>
      <c r="I72">
        <f t="shared" si="3"/>
        <v>-1.5575741509165405E-3</v>
      </c>
    </row>
    <row r="73" spans="1:9" x14ac:dyDescent="0.3">
      <c r="A73" s="32">
        <v>43872</v>
      </c>
      <c r="B73">
        <v>514.84997599999997</v>
      </c>
      <c r="C73">
        <v>517</v>
      </c>
      <c r="D73">
        <v>507.79998799999998</v>
      </c>
      <c r="E73">
        <v>508.89999399999999</v>
      </c>
      <c r="F73">
        <v>508.89999399999999</v>
      </c>
      <c r="G73">
        <v>1212549</v>
      </c>
      <c r="H73">
        <f t="shared" si="2"/>
        <v>-7.7020223941669397E-3</v>
      </c>
      <c r="I73">
        <f t="shared" si="3"/>
        <v>-7.7020223941669397E-3</v>
      </c>
    </row>
    <row r="74" spans="1:9" x14ac:dyDescent="0.3">
      <c r="A74" s="32">
        <v>43873</v>
      </c>
      <c r="B74">
        <v>511.29998799999998</v>
      </c>
      <c r="C74">
        <v>523.25</v>
      </c>
      <c r="D74">
        <v>511.29998799999998</v>
      </c>
      <c r="E74">
        <v>519.90002400000003</v>
      </c>
      <c r="F74">
        <v>519.90002400000003</v>
      </c>
      <c r="G74">
        <v>2805428</v>
      </c>
      <c r="H74">
        <f t="shared" si="2"/>
        <v>2.1615307780884035E-2</v>
      </c>
      <c r="I74">
        <f t="shared" si="3"/>
        <v>2.1615307780884035E-2</v>
      </c>
    </row>
    <row r="75" spans="1:9" x14ac:dyDescent="0.3">
      <c r="A75" s="32">
        <v>43874</v>
      </c>
      <c r="B75">
        <v>518.79998799999998</v>
      </c>
      <c r="C75">
        <v>518.79998799999998</v>
      </c>
      <c r="D75">
        <v>510.64999399999999</v>
      </c>
      <c r="E75">
        <v>512.70001200000002</v>
      </c>
      <c r="F75">
        <v>512.70001200000002</v>
      </c>
      <c r="G75">
        <v>1632953</v>
      </c>
      <c r="H75">
        <f t="shared" si="2"/>
        <v>-1.384883952226941E-2</v>
      </c>
      <c r="I75">
        <f t="shared" si="3"/>
        <v>-1.384883952226941E-2</v>
      </c>
    </row>
    <row r="76" spans="1:9" x14ac:dyDescent="0.3">
      <c r="A76" s="32">
        <v>43875</v>
      </c>
      <c r="B76">
        <v>515</v>
      </c>
      <c r="C76">
        <v>516.95001200000002</v>
      </c>
      <c r="D76">
        <v>503.45001200000002</v>
      </c>
      <c r="E76">
        <v>506.10000600000001</v>
      </c>
      <c r="F76">
        <v>506.10000600000001</v>
      </c>
      <c r="G76">
        <v>1260687</v>
      </c>
      <c r="H76">
        <f t="shared" si="2"/>
        <v>-1.2873036562363114E-2</v>
      </c>
      <c r="I76">
        <f t="shared" si="3"/>
        <v>-1.2873036562363114E-2</v>
      </c>
    </row>
    <row r="77" spans="1:9" x14ac:dyDescent="0.3">
      <c r="A77" s="32">
        <v>43878</v>
      </c>
      <c r="B77">
        <v>506.45001200000002</v>
      </c>
      <c r="C77">
        <v>510</v>
      </c>
      <c r="D77">
        <v>500.25</v>
      </c>
      <c r="E77">
        <v>500.95001200000002</v>
      </c>
      <c r="F77">
        <v>500.95001200000002</v>
      </c>
      <c r="G77">
        <v>1336491</v>
      </c>
      <c r="H77">
        <f t="shared" si="2"/>
        <v>-1.0175842598191933E-2</v>
      </c>
      <c r="I77">
        <f t="shared" si="3"/>
        <v>-1.0175842598191933E-2</v>
      </c>
    </row>
    <row r="78" spans="1:9" x14ac:dyDescent="0.3">
      <c r="A78" s="32">
        <v>43879</v>
      </c>
      <c r="B78">
        <v>499</v>
      </c>
      <c r="C78">
        <v>507.20001200000002</v>
      </c>
      <c r="D78">
        <v>496</v>
      </c>
      <c r="E78">
        <v>504.54998799999998</v>
      </c>
      <c r="F78">
        <v>504.54998799999998</v>
      </c>
      <c r="G78">
        <v>2041114</v>
      </c>
      <c r="H78">
        <f t="shared" si="2"/>
        <v>7.1862978615917662E-3</v>
      </c>
      <c r="I78">
        <f t="shared" si="3"/>
        <v>7.1862978615917662E-3</v>
      </c>
    </row>
    <row r="79" spans="1:9" x14ac:dyDescent="0.3">
      <c r="A79" s="32">
        <v>43880</v>
      </c>
      <c r="B79">
        <v>499</v>
      </c>
      <c r="C79">
        <v>510.5</v>
      </c>
      <c r="D79">
        <v>488.85000600000001</v>
      </c>
      <c r="E79">
        <v>508.04998799999998</v>
      </c>
      <c r="F79">
        <v>508.04998799999998</v>
      </c>
      <c r="G79">
        <v>3634077</v>
      </c>
      <c r="H79">
        <f t="shared" si="2"/>
        <v>6.9368746075562293E-3</v>
      </c>
      <c r="I79">
        <f t="shared" si="3"/>
        <v>6.9368746075562293E-3</v>
      </c>
    </row>
    <row r="80" spans="1:9" x14ac:dyDescent="0.3">
      <c r="A80" s="32">
        <v>43881</v>
      </c>
      <c r="B80">
        <v>509</v>
      </c>
      <c r="C80">
        <v>517</v>
      </c>
      <c r="D80">
        <v>503.04998799999998</v>
      </c>
      <c r="E80">
        <v>506.14999399999999</v>
      </c>
      <c r="F80">
        <v>506.14999399999999</v>
      </c>
      <c r="G80">
        <v>2543540</v>
      </c>
      <c r="H80">
        <f t="shared" si="2"/>
        <v>-3.7397776692792532E-3</v>
      </c>
      <c r="I80">
        <f t="shared" si="3"/>
        <v>-3.7397776692792532E-3</v>
      </c>
    </row>
    <row r="81" spans="1:9" x14ac:dyDescent="0.3">
      <c r="A81" s="32">
        <v>43885</v>
      </c>
      <c r="B81">
        <v>503.54998799999998</v>
      </c>
      <c r="C81">
        <v>513.40002400000003</v>
      </c>
      <c r="D81">
        <v>498.5</v>
      </c>
      <c r="E81">
        <v>501</v>
      </c>
      <c r="F81">
        <v>501</v>
      </c>
      <c r="G81">
        <v>3415189</v>
      </c>
      <c r="H81">
        <f t="shared" si="2"/>
        <v>-1.0174837619379666E-2</v>
      </c>
      <c r="I81">
        <f t="shared" si="3"/>
        <v>-1.0174837619379666E-2</v>
      </c>
    </row>
    <row r="82" spans="1:9" x14ac:dyDescent="0.3">
      <c r="A82" s="32">
        <v>43886</v>
      </c>
      <c r="B82">
        <v>503.5</v>
      </c>
      <c r="C82">
        <v>509.5</v>
      </c>
      <c r="D82">
        <v>499.10000600000001</v>
      </c>
      <c r="E82">
        <v>500.25</v>
      </c>
      <c r="F82">
        <v>500.25</v>
      </c>
      <c r="G82">
        <v>2111814</v>
      </c>
      <c r="H82">
        <f t="shared" si="2"/>
        <v>-1.4970059880239522E-3</v>
      </c>
      <c r="I82">
        <f t="shared" si="3"/>
        <v>-1.4970059880239522E-3</v>
      </c>
    </row>
    <row r="83" spans="1:9" x14ac:dyDescent="0.3">
      <c r="A83" s="32">
        <v>43887</v>
      </c>
      <c r="B83">
        <v>501</v>
      </c>
      <c r="C83">
        <v>507</v>
      </c>
      <c r="D83">
        <v>497.25</v>
      </c>
      <c r="E83">
        <v>501.95001200000002</v>
      </c>
      <c r="F83">
        <v>501.95001200000002</v>
      </c>
      <c r="G83">
        <v>2775398</v>
      </c>
      <c r="H83">
        <f t="shared" si="2"/>
        <v>3.3983248375812399E-3</v>
      </c>
      <c r="I83">
        <f t="shared" si="3"/>
        <v>3.3983248375812399E-3</v>
      </c>
    </row>
    <row r="84" spans="1:9" x14ac:dyDescent="0.3">
      <c r="A84" s="32">
        <v>43888</v>
      </c>
      <c r="B84">
        <v>502.79998799999998</v>
      </c>
      <c r="C84">
        <v>508.20001200000002</v>
      </c>
      <c r="D84">
        <v>501.39999399999999</v>
      </c>
      <c r="E84">
        <v>506.35000600000001</v>
      </c>
      <c r="F84">
        <v>506.35000600000001</v>
      </c>
      <c r="G84">
        <v>3265481</v>
      </c>
      <c r="H84">
        <f t="shared" si="2"/>
        <v>8.7658011650769557E-3</v>
      </c>
      <c r="I84">
        <f t="shared" si="3"/>
        <v>8.7658011650769557E-3</v>
      </c>
    </row>
    <row r="85" spans="1:9" x14ac:dyDescent="0.3">
      <c r="A85" s="32">
        <v>43889</v>
      </c>
      <c r="B85">
        <v>501</v>
      </c>
      <c r="C85">
        <v>504.95001200000002</v>
      </c>
      <c r="D85">
        <v>492</v>
      </c>
      <c r="E85">
        <v>496.10000600000001</v>
      </c>
      <c r="F85">
        <v>496.10000600000001</v>
      </c>
      <c r="G85">
        <v>4192788</v>
      </c>
      <c r="H85">
        <f t="shared" si="2"/>
        <v>-2.0242914739888439E-2</v>
      </c>
      <c r="I85">
        <f t="shared" si="3"/>
        <v>-2.0242914739888439E-2</v>
      </c>
    </row>
    <row r="86" spans="1:9" x14ac:dyDescent="0.3">
      <c r="A86" s="32">
        <v>43892</v>
      </c>
      <c r="B86">
        <v>503.79998799999998</v>
      </c>
      <c r="C86">
        <v>513.70001200000002</v>
      </c>
      <c r="D86">
        <v>493.70001200000002</v>
      </c>
      <c r="E86">
        <v>499.25</v>
      </c>
      <c r="F86">
        <v>499.25</v>
      </c>
      <c r="G86">
        <v>3441005</v>
      </c>
      <c r="H86">
        <f t="shared" si="2"/>
        <v>6.3495141340514163E-3</v>
      </c>
      <c r="I86">
        <f t="shared" si="3"/>
        <v>6.3495141340514163E-3</v>
      </c>
    </row>
    <row r="87" spans="1:9" x14ac:dyDescent="0.3">
      <c r="A87" s="32">
        <v>43893</v>
      </c>
      <c r="B87">
        <v>503</v>
      </c>
      <c r="C87">
        <v>513</v>
      </c>
      <c r="D87">
        <v>500.29998799999998</v>
      </c>
      <c r="E87">
        <v>506.60000600000001</v>
      </c>
      <c r="F87">
        <v>506.60000600000001</v>
      </c>
      <c r="G87">
        <v>3579242</v>
      </c>
      <c r="H87">
        <f t="shared" si="2"/>
        <v>1.4722095142714086E-2</v>
      </c>
      <c r="I87">
        <f t="shared" si="3"/>
        <v>1.4722095142714086E-2</v>
      </c>
    </row>
    <row r="88" spans="1:9" x14ac:dyDescent="0.3">
      <c r="A88" s="32">
        <v>43894</v>
      </c>
      <c r="B88">
        <v>511</v>
      </c>
      <c r="C88">
        <v>516.90002400000003</v>
      </c>
      <c r="D88">
        <v>506.60000600000001</v>
      </c>
      <c r="E88">
        <v>514.40002400000003</v>
      </c>
      <c r="F88">
        <v>514.40002400000003</v>
      </c>
      <c r="G88">
        <v>3354621</v>
      </c>
      <c r="H88">
        <f t="shared" si="2"/>
        <v>1.539679808057488E-2</v>
      </c>
      <c r="I88">
        <f t="shared" si="3"/>
        <v>1.539679808057488E-2</v>
      </c>
    </row>
    <row r="89" spans="1:9" x14ac:dyDescent="0.3">
      <c r="A89" s="32">
        <v>43895</v>
      </c>
      <c r="B89">
        <v>520</v>
      </c>
      <c r="C89">
        <v>525</v>
      </c>
      <c r="D89">
        <v>514.54998799999998</v>
      </c>
      <c r="E89">
        <v>517.95001200000002</v>
      </c>
      <c r="F89">
        <v>517.95001200000002</v>
      </c>
      <c r="G89">
        <v>3594544</v>
      </c>
      <c r="H89">
        <f t="shared" si="2"/>
        <v>6.9012205178279398E-3</v>
      </c>
      <c r="I89">
        <f t="shared" si="3"/>
        <v>6.9012205178279398E-3</v>
      </c>
    </row>
    <row r="90" spans="1:9" x14ac:dyDescent="0.3">
      <c r="A90" s="32">
        <v>43896</v>
      </c>
      <c r="B90">
        <v>511</v>
      </c>
      <c r="C90">
        <v>513.25</v>
      </c>
      <c r="D90">
        <v>496.20001200000002</v>
      </c>
      <c r="E90">
        <v>500.54998799999998</v>
      </c>
      <c r="F90">
        <v>500.54998799999998</v>
      </c>
      <c r="G90">
        <v>2903801</v>
      </c>
      <c r="H90">
        <f t="shared" si="2"/>
        <v>-3.3594021810738041E-2</v>
      </c>
      <c r="I90">
        <f t="shared" si="3"/>
        <v>-3.3594021810738041E-2</v>
      </c>
    </row>
    <row r="91" spans="1:9" x14ac:dyDescent="0.3">
      <c r="A91" s="32">
        <v>43899</v>
      </c>
      <c r="B91">
        <v>492</v>
      </c>
      <c r="C91">
        <v>494.95001200000002</v>
      </c>
      <c r="D91">
        <v>478.10000600000001</v>
      </c>
      <c r="E91">
        <v>483.14999399999999</v>
      </c>
      <c r="F91">
        <v>483.14999399999999</v>
      </c>
      <c r="G91">
        <v>2176031</v>
      </c>
      <c r="H91">
        <f t="shared" si="2"/>
        <v>-3.4761750908282894E-2</v>
      </c>
      <c r="I91">
        <f t="shared" si="3"/>
        <v>-3.4761750908282894E-2</v>
      </c>
    </row>
    <row r="92" spans="1:9" x14ac:dyDescent="0.3">
      <c r="A92" s="32">
        <v>43901</v>
      </c>
      <c r="B92">
        <v>479.79998799999998</v>
      </c>
      <c r="C92">
        <v>494.35000600000001</v>
      </c>
      <c r="D92">
        <v>476.45001200000002</v>
      </c>
      <c r="E92">
        <v>488</v>
      </c>
      <c r="F92">
        <v>488</v>
      </c>
      <c r="G92">
        <v>2848963</v>
      </c>
      <c r="H92">
        <f t="shared" si="2"/>
        <v>1.0038302929172772E-2</v>
      </c>
      <c r="I92">
        <f t="shared" si="3"/>
        <v>1.0038302929172772E-2</v>
      </c>
    </row>
    <row r="93" spans="1:9" x14ac:dyDescent="0.3">
      <c r="A93" s="32">
        <v>43902</v>
      </c>
      <c r="B93">
        <v>477.5</v>
      </c>
      <c r="C93">
        <v>478</v>
      </c>
      <c r="D93">
        <v>451.70001200000002</v>
      </c>
      <c r="E93">
        <v>455.25</v>
      </c>
      <c r="F93">
        <v>455.25</v>
      </c>
      <c r="G93">
        <v>2856276</v>
      </c>
      <c r="H93">
        <f t="shared" si="2"/>
        <v>-6.7110655737704916E-2</v>
      </c>
      <c r="I93">
        <f t="shared" si="3"/>
        <v>-6.7110655737704916E-2</v>
      </c>
    </row>
    <row r="94" spans="1:9" x14ac:dyDescent="0.3">
      <c r="A94" s="32">
        <v>43903</v>
      </c>
      <c r="B94">
        <v>425</v>
      </c>
      <c r="C94">
        <v>472.75</v>
      </c>
      <c r="D94">
        <v>401.70001200000002</v>
      </c>
      <c r="E94">
        <v>450.60000600000001</v>
      </c>
      <c r="F94">
        <v>450.60000600000001</v>
      </c>
      <c r="G94">
        <v>4078543</v>
      </c>
      <c r="H94">
        <f t="shared" si="2"/>
        <v>-1.0214154859967035E-2</v>
      </c>
      <c r="I94">
        <f t="shared" si="3"/>
        <v>-1.0214154859967035E-2</v>
      </c>
    </row>
    <row r="95" spans="1:9" x14ac:dyDescent="0.3">
      <c r="A95" s="32">
        <v>43906</v>
      </c>
      <c r="B95">
        <v>439.39999399999999</v>
      </c>
      <c r="C95">
        <v>454.95001200000002</v>
      </c>
      <c r="D95">
        <v>426.39999399999999</v>
      </c>
      <c r="E95">
        <v>431.5</v>
      </c>
      <c r="F95">
        <v>431.5</v>
      </c>
      <c r="G95">
        <v>3101283</v>
      </c>
      <c r="H95">
        <f t="shared" si="2"/>
        <v>-4.238793995932616E-2</v>
      </c>
      <c r="I95">
        <f t="shared" si="3"/>
        <v>-4.238793995932616E-2</v>
      </c>
    </row>
    <row r="96" spans="1:9" x14ac:dyDescent="0.3">
      <c r="A96" s="32">
        <v>43907</v>
      </c>
      <c r="B96">
        <v>431.5</v>
      </c>
      <c r="C96">
        <v>450.89999399999999</v>
      </c>
      <c r="D96">
        <v>424.39999399999999</v>
      </c>
      <c r="E96">
        <v>430.39999399999999</v>
      </c>
      <c r="F96">
        <v>430.39999399999999</v>
      </c>
      <c r="G96">
        <v>2506801</v>
      </c>
      <c r="H96">
        <f t="shared" si="2"/>
        <v>-2.5492607184241195E-3</v>
      </c>
      <c r="I96">
        <f t="shared" si="3"/>
        <v>-2.5492607184241195E-3</v>
      </c>
    </row>
    <row r="97" spans="1:9" x14ac:dyDescent="0.3">
      <c r="A97" s="32">
        <v>43908</v>
      </c>
      <c r="B97">
        <v>435</v>
      </c>
      <c r="C97">
        <v>437.25</v>
      </c>
      <c r="D97">
        <v>412.10000600000001</v>
      </c>
      <c r="E97">
        <v>414.54998799999998</v>
      </c>
      <c r="F97">
        <v>414.54998799999998</v>
      </c>
      <c r="G97">
        <v>2896377</v>
      </c>
      <c r="H97">
        <f t="shared" si="2"/>
        <v>-3.6826222632335835E-2</v>
      </c>
      <c r="I97">
        <f t="shared" si="3"/>
        <v>-3.6826222632335835E-2</v>
      </c>
    </row>
    <row r="98" spans="1:9" x14ac:dyDescent="0.3">
      <c r="A98" s="32">
        <v>43909</v>
      </c>
      <c r="B98">
        <v>400.45001200000002</v>
      </c>
      <c r="C98">
        <v>428.45001200000002</v>
      </c>
      <c r="D98">
        <v>390.5</v>
      </c>
      <c r="E98">
        <v>418.85000600000001</v>
      </c>
      <c r="F98">
        <v>418.85000600000001</v>
      </c>
      <c r="G98">
        <v>3097171</v>
      </c>
      <c r="H98">
        <f t="shared" si="2"/>
        <v>1.0372737002708641E-2</v>
      </c>
      <c r="I98">
        <f t="shared" si="3"/>
        <v>1.0372737002708641E-2</v>
      </c>
    </row>
    <row r="99" spans="1:9" x14ac:dyDescent="0.3">
      <c r="A99" s="32">
        <v>43910</v>
      </c>
      <c r="B99">
        <v>419</v>
      </c>
      <c r="C99">
        <v>452.70001200000002</v>
      </c>
      <c r="D99">
        <v>415</v>
      </c>
      <c r="E99">
        <v>444.35000600000001</v>
      </c>
      <c r="F99">
        <v>444.35000600000001</v>
      </c>
      <c r="G99">
        <v>4011074</v>
      </c>
      <c r="H99">
        <f t="shared" si="2"/>
        <v>6.0880982773580283E-2</v>
      </c>
      <c r="I99">
        <f t="shared" si="3"/>
        <v>6.0880982773580283E-2</v>
      </c>
    </row>
    <row r="100" spans="1:9" x14ac:dyDescent="0.3">
      <c r="A100" s="32">
        <v>43913</v>
      </c>
      <c r="B100">
        <v>408</v>
      </c>
      <c r="C100">
        <v>428</v>
      </c>
      <c r="D100">
        <v>386.04998799999998</v>
      </c>
      <c r="E100">
        <v>396.04998799999998</v>
      </c>
      <c r="F100">
        <v>396.04998799999998</v>
      </c>
      <c r="G100">
        <v>2662357</v>
      </c>
      <c r="H100">
        <f t="shared" si="2"/>
        <v>-0.10869813738676988</v>
      </c>
      <c r="I100">
        <f t="shared" si="3"/>
        <v>-0.10869813738676988</v>
      </c>
    </row>
    <row r="101" spans="1:9" x14ac:dyDescent="0.3">
      <c r="A101" s="32">
        <v>43914</v>
      </c>
      <c r="B101">
        <v>392.14999399999999</v>
      </c>
      <c r="C101">
        <v>419.60000600000001</v>
      </c>
      <c r="D101">
        <v>391</v>
      </c>
      <c r="E101">
        <v>401.20001200000002</v>
      </c>
      <c r="F101">
        <v>401.20001200000002</v>
      </c>
      <c r="G101">
        <v>4911904</v>
      </c>
      <c r="H101">
        <f t="shared" si="2"/>
        <v>1.3003469652926819E-2</v>
      </c>
      <c r="I101">
        <f t="shared" si="3"/>
        <v>1.3003469652926819E-2</v>
      </c>
    </row>
    <row r="102" spans="1:9" x14ac:dyDescent="0.3">
      <c r="A102" s="32">
        <v>43915</v>
      </c>
      <c r="B102">
        <v>403.64999399999999</v>
      </c>
      <c r="C102">
        <v>412.04998799999998</v>
      </c>
      <c r="D102">
        <v>391.04998799999998</v>
      </c>
      <c r="E102">
        <v>405.20001200000002</v>
      </c>
      <c r="F102">
        <v>405.20001200000002</v>
      </c>
      <c r="G102">
        <v>4409305</v>
      </c>
      <c r="H102">
        <f t="shared" si="2"/>
        <v>9.9700894325995184E-3</v>
      </c>
      <c r="I102">
        <f t="shared" si="3"/>
        <v>9.9700894325995184E-3</v>
      </c>
    </row>
    <row r="103" spans="1:9" x14ac:dyDescent="0.3">
      <c r="A103" s="32">
        <v>43916</v>
      </c>
      <c r="B103">
        <v>415</v>
      </c>
      <c r="C103">
        <v>433.95001200000002</v>
      </c>
      <c r="D103">
        <v>400.54998799999998</v>
      </c>
      <c r="E103">
        <v>425.95001200000002</v>
      </c>
      <c r="F103">
        <v>425.95001200000002</v>
      </c>
      <c r="G103">
        <v>5838526</v>
      </c>
      <c r="H103">
        <f t="shared" si="2"/>
        <v>5.1209277851650213E-2</v>
      </c>
      <c r="I103">
        <f t="shared" si="3"/>
        <v>5.1209277851650213E-2</v>
      </c>
    </row>
    <row r="104" spans="1:9" x14ac:dyDescent="0.3">
      <c r="A104" s="32">
        <v>43917</v>
      </c>
      <c r="B104">
        <v>441.5</v>
      </c>
      <c r="C104">
        <v>445.60000600000001</v>
      </c>
      <c r="D104">
        <v>418</v>
      </c>
      <c r="E104">
        <v>423</v>
      </c>
      <c r="F104">
        <v>423</v>
      </c>
      <c r="G104">
        <v>3674758</v>
      </c>
      <c r="H104">
        <f t="shared" si="2"/>
        <v>-6.9257234813741835E-3</v>
      </c>
      <c r="I104">
        <f t="shared" si="3"/>
        <v>-6.9257234813741835E-3</v>
      </c>
    </row>
    <row r="105" spans="1:9" x14ac:dyDescent="0.3">
      <c r="A105" s="32">
        <v>43920</v>
      </c>
      <c r="B105">
        <v>415</v>
      </c>
      <c r="C105">
        <v>434.89999399999999</v>
      </c>
      <c r="D105">
        <v>404.10000600000001</v>
      </c>
      <c r="E105">
        <v>427.54998799999998</v>
      </c>
      <c r="F105">
        <v>427.54998799999998</v>
      </c>
      <c r="G105">
        <v>3175357</v>
      </c>
      <c r="H105">
        <f t="shared" si="2"/>
        <v>1.0756472813238735E-2</v>
      </c>
      <c r="I105">
        <f t="shared" si="3"/>
        <v>1.0756472813238735E-2</v>
      </c>
    </row>
    <row r="106" spans="1:9" x14ac:dyDescent="0.3">
      <c r="A106" s="32">
        <v>43921</v>
      </c>
      <c r="B106">
        <v>435.89999399999999</v>
      </c>
      <c r="C106">
        <v>455.54998799999998</v>
      </c>
      <c r="D106">
        <v>430.45001200000002</v>
      </c>
      <c r="E106">
        <v>450.04998799999998</v>
      </c>
      <c r="F106">
        <v>450.04998799999998</v>
      </c>
      <c r="G106">
        <v>3302637</v>
      </c>
      <c r="H106">
        <f t="shared" si="2"/>
        <v>5.2625425404058249E-2</v>
      </c>
      <c r="I106">
        <f t="shared" si="3"/>
        <v>5.2625425404058249E-2</v>
      </c>
    </row>
    <row r="107" spans="1:9" x14ac:dyDescent="0.3">
      <c r="A107" s="32">
        <v>43922</v>
      </c>
      <c r="B107">
        <v>450.89999399999999</v>
      </c>
      <c r="C107">
        <v>454.79998799999998</v>
      </c>
      <c r="D107">
        <v>430.29998799999998</v>
      </c>
      <c r="E107">
        <v>434.85000600000001</v>
      </c>
      <c r="F107">
        <v>434.85000600000001</v>
      </c>
      <c r="G107">
        <v>2154766</v>
      </c>
      <c r="H107">
        <f t="shared" si="2"/>
        <v>-3.3773986013304766E-2</v>
      </c>
      <c r="I107">
        <f t="shared" si="3"/>
        <v>-3.3773986013304766E-2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 A Profit and Loss</vt:lpstr>
      <vt:lpstr>Co A BS</vt:lpstr>
      <vt:lpstr>Co B BS</vt:lpstr>
      <vt:lpstr>Co B Profit and Loss</vt:lpstr>
      <vt:lpstr>Co C BS</vt:lpstr>
      <vt:lpstr>Co C Profit and Loss</vt:lpstr>
      <vt:lpstr>Altman Z Score</vt:lpstr>
      <vt:lpstr>Merton Model</vt:lpstr>
      <vt:lpstr>Dabur</vt:lpstr>
      <vt:lpstr>Titan</vt:lpstr>
      <vt:lpstr>Sheet1</vt:lpstr>
      <vt:lpstr>Merton2</vt:lpstr>
      <vt:lpstr>Yes 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Aditya</cp:lastModifiedBy>
  <cp:lastPrinted>2020-04-02T12:12:31Z</cp:lastPrinted>
  <dcterms:created xsi:type="dcterms:W3CDTF">2019-12-01T16:15:42Z</dcterms:created>
  <dcterms:modified xsi:type="dcterms:W3CDTF">2023-07-08T05:02:59Z</dcterms:modified>
</cp:coreProperties>
</file>